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codeName="ThisWorkbook" autoCompressPictures="0"/>
  <mc:AlternateContent xmlns:mc="http://schemas.openxmlformats.org/markup-compatibility/2006">
    <mc:Choice Requires="x15">
      <x15ac:absPath xmlns:x15ac="http://schemas.microsoft.com/office/spreadsheetml/2010/11/ac" url="C:\Users\laurie\Documents\Insignis\Finished docs\Newest-published\Quality\ISO 9001 documents\Sales\Quality Management\"/>
    </mc:Choice>
  </mc:AlternateContent>
  <xr:revisionPtr revIDLastSave="0" documentId="8_{A0798D06-DB37-4242-A9F9-B94385A9269D}"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3000" yWindow="3000" windowWidth="14244" windowHeight="8988"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P3" i="4"/>
  <c r="B54" i="5"/>
  <c r="T54" i="5" s="1"/>
  <c r="B55" i="5"/>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c r="B224" i="5"/>
  <c r="T224" i="5" s="1"/>
  <c r="B225" i="5"/>
  <c r="T225" i="5"/>
  <c r="B226" i="5"/>
  <c r="T226" i="5" s="1"/>
  <c r="B227" i="5"/>
  <c r="T227" i="5"/>
  <c r="B228" i="5"/>
  <c r="T228" i="5" s="1"/>
  <c r="B229" i="5"/>
  <c r="T229" i="5"/>
  <c r="B230" i="5"/>
  <c r="T230" i="5" s="1"/>
  <c r="B231" i="5"/>
  <c r="T231" i="5"/>
  <c r="B232" i="5"/>
  <c r="T232" i="5" s="1"/>
  <c r="B233" i="5"/>
  <c r="T233" i="5"/>
  <c r="B234" i="5"/>
  <c r="T234" i="5" s="1"/>
  <c r="B235" i="5"/>
  <c r="T235" i="5"/>
  <c r="B236" i="5"/>
  <c r="T236" i="5" s="1"/>
  <c r="B237" i="5"/>
  <c r="T237" i="5"/>
  <c r="B238" i="5"/>
  <c r="T238" i="5" s="1"/>
  <c r="B239" i="5"/>
  <c r="T239" i="5"/>
  <c r="B240" i="5"/>
  <c r="T240" i="5" s="1"/>
  <c r="B241" i="5"/>
  <c r="T241" i="5"/>
  <c r="B242" i="5"/>
  <c r="T242" i="5" s="1"/>
  <c r="B243" i="5"/>
  <c r="T243" i="5"/>
  <c r="B244" i="5"/>
  <c r="T244" i="5" s="1"/>
  <c r="B245" i="5"/>
  <c r="T245" i="5"/>
  <c r="B246" i="5"/>
  <c r="T246" i="5" s="1"/>
  <c r="B247" i="5"/>
  <c r="T247" i="5"/>
  <c r="B248" i="5"/>
  <c r="T248" i="5" s="1"/>
  <c r="B249" i="5"/>
  <c r="T249" i="5"/>
  <c r="B250" i="5"/>
  <c r="T250" i="5" s="1"/>
  <c r="B251" i="5"/>
  <c r="T251" i="5"/>
  <c r="B252" i="5"/>
  <c r="T252" i="5" s="1"/>
  <c r="B253" i="5"/>
  <c r="T253" i="5"/>
  <c r="B254" i="5"/>
  <c r="T254" i="5" s="1"/>
  <c r="B255" i="5"/>
  <c r="T255" i="5"/>
  <c r="B256" i="5"/>
  <c r="T256" i="5" s="1"/>
  <c r="B257" i="5"/>
  <c r="T257" i="5"/>
  <c r="B258" i="5"/>
  <c r="T258" i="5" s="1"/>
  <c r="B259" i="5"/>
  <c r="T259" i="5"/>
  <c r="B260" i="5"/>
  <c r="T260" i="5" s="1"/>
  <c r="B261" i="5"/>
  <c r="T261" i="5"/>
  <c r="B262" i="5"/>
  <c r="T262" i="5" s="1"/>
  <c r="B263" i="5"/>
  <c r="T263" i="5"/>
  <c r="B264" i="5"/>
  <c r="T264" i="5" s="1"/>
  <c r="B265" i="5"/>
  <c r="T265" i="5"/>
  <c r="B266" i="5"/>
  <c r="T266" i="5" s="1"/>
  <c r="B267" i="5"/>
  <c r="T267" i="5"/>
  <c r="B268" i="5"/>
  <c r="T268" i="5" s="1"/>
  <c r="B269" i="5"/>
  <c r="T269" i="5"/>
  <c r="B270" i="5"/>
  <c r="T270" i="5" s="1"/>
  <c r="B271" i="5"/>
  <c r="T271" i="5"/>
  <c r="B272" i="5"/>
  <c r="T272" i="5" s="1"/>
  <c r="B273" i="5"/>
  <c r="T273" i="5"/>
  <c r="B274" i="5"/>
  <c r="T274" i="5" s="1"/>
  <c r="B275" i="5"/>
  <c r="T275" i="5"/>
  <c r="B276" i="5"/>
  <c r="T276" i="5" s="1"/>
  <c r="B277" i="5"/>
  <c r="T277" i="5"/>
  <c r="B278" i="5"/>
  <c r="T278" i="5" s="1"/>
  <c r="B279" i="5"/>
  <c r="T279" i="5"/>
  <c r="B280" i="5"/>
  <c r="T280" i="5" s="1"/>
  <c r="B281" i="5"/>
  <c r="T281" i="5"/>
  <c r="B282" i="5"/>
  <c r="T282" i="5" s="1"/>
  <c r="B283" i="5"/>
  <c r="T283" i="5"/>
  <c r="B284" i="5"/>
  <c r="T284" i="5" s="1"/>
  <c r="B285" i="5"/>
  <c r="T285" i="5"/>
  <c r="B286" i="5"/>
  <c r="T286" i="5" s="1"/>
  <c r="B287" i="5"/>
  <c r="T287" i="5"/>
  <c r="B288" i="5"/>
  <c r="T288" i="5" s="1"/>
  <c r="B289" i="5"/>
  <c r="T289" i="5"/>
  <c r="B290" i="5"/>
  <c r="T290" i="5" s="1"/>
  <c r="B291" i="5"/>
  <c r="T291" i="5"/>
  <c r="B292" i="5"/>
  <c r="T292" i="5" s="1"/>
  <c r="B293" i="5"/>
  <c r="T293" i="5"/>
  <c r="B294" i="5"/>
  <c r="T294" i="5" s="1"/>
  <c r="B295" i="5"/>
  <c r="T295" i="5"/>
  <c r="B296" i="5"/>
  <c r="T296" i="5" s="1"/>
  <c r="B297" i="5"/>
  <c r="T297" i="5"/>
  <c r="B298" i="5"/>
  <c r="T298" i="5" s="1"/>
  <c r="B299" i="5"/>
  <c r="T299" i="5"/>
  <c r="B300" i="5"/>
  <c r="T300" i="5" s="1"/>
  <c r="B301" i="5"/>
  <c r="T301" i="5"/>
  <c r="B302" i="5"/>
  <c r="T302" i="5" s="1"/>
  <c r="B303" i="5"/>
  <c r="T303" i="5"/>
  <c r="B304" i="5"/>
  <c r="T304" i="5" s="1"/>
  <c r="B305" i="5"/>
  <c r="T305" i="5"/>
  <c r="B306" i="5"/>
  <c r="T306" i="5" s="1"/>
  <c r="B307" i="5"/>
  <c r="T307" i="5"/>
  <c r="B308" i="5"/>
  <c r="T308" i="5" s="1"/>
  <c r="B309" i="5"/>
  <c r="T309" i="5"/>
  <c r="B310" i="5"/>
  <c r="T310" i="5" s="1"/>
  <c r="B311" i="5"/>
  <c r="T311" i="5"/>
  <c r="B312" i="5"/>
  <c r="T312" i="5" s="1"/>
  <c r="B313" i="5"/>
  <c r="T313" i="5"/>
  <c r="B314" i="5"/>
  <c r="T314" i="5" s="1"/>
  <c r="B315" i="5"/>
  <c r="T315" i="5"/>
  <c r="B316" i="5"/>
  <c r="T316" i="5" s="1"/>
  <c r="B317" i="5"/>
  <c r="T317" i="5"/>
  <c r="B318" i="5"/>
  <c r="T318" i="5" s="1"/>
  <c r="B319" i="5"/>
  <c r="T319" i="5"/>
  <c r="B320" i="5"/>
  <c r="T320" i="5" s="1"/>
  <c r="B321" i="5"/>
  <c r="T321" i="5"/>
  <c r="B322" i="5"/>
  <c r="T322" i="5" s="1"/>
  <c r="B323" i="5"/>
  <c r="T323" i="5"/>
  <c r="B324" i="5"/>
  <c r="T324" i="5" s="1"/>
  <c r="B325" i="5"/>
  <c r="T325" i="5"/>
  <c r="B326" i="5"/>
  <c r="T326" i="5" s="1"/>
  <c r="B327" i="5"/>
  <c r="T327" i="5"/>
  <c r="B328" i="5"/>
  <c r="T328" i="5" s="1"/>
  <c r="B329" i="5"/>
  <c r="T329" i="5"/>
  <c r="B330" i="5"/>
  <c r="T330" i="5" s="1"/>
  <c r="B331" i="5"/>
  <c r="T331" i="5"/>
  <c r="B332" i="5"/>
  <c r="T332" i="5" s="1"/>
  <c r="B333" i="5"/>
  <c r="T333" i="5"/>
  <c r="B334" i="5"/>
  <c r="T334" i="5" s="1"/>
  <c r="B335" i="5"/>
  <c r="T335" i="5"/>
  <c r="B336" i="5"/>
  <c r="T336" i="5" s="1"/>
  <c r="B337" i="5"/>
  <c r="T337" i="5"/>
  <c r="B338" i="5"/>
  <c r="T338" i="5" s="1"/>
  <c r="B339" i="5"/>
  <c r="T339" i="5"/>
  <c r="B340" i="5"/>
  <c r="T340" i="5" s="1"/>
  <c r="B341" i="5"/>
  <c r="T341" i="5"/>
  <c r="B342" i="5"/>
  <c r="T342" i="5" s="1"/>
  <c r="B343" i="5"/>
  <c r="T343" i="5"/>
  <c r="B344" i="5"/>
  <c r="T344" i="5" s="1"/>
  <c r="B345" i="5"/>
  <c r="T345" i="5"/>
  <c r="B346" i="5"/>
  <c r="T346" i="5" s="1"/>
  <c r="B347" i="5"/>
  <c r="T347" i="5"/>
  <c r="B348" i="5"/>
  <c r="T348" i="5" s="1"/>
  <c r="B349" i="5"/>
  <c r="T349" i="5"/>
  <c r="B350" i="5"/>
  <c r="T350" i="5" s="1"/>
  <c r="B351" i="5"/>
  <c r="T351" i="5"/>
  <c r="B352" i="5"/>
  <c r="T352" i="5" s="1"/>
  <c r="B353" i="5"/>
  <c r="T353" i="5"/>
  <c r="B354" i="5"/>
  <c r="T354" i="5" s="1"/>
  <c r="B355" i="5"/>
  <c r="T355" i="5"/>
  <c r="B356" i="5"/>
  <c r="T356" i="5" s="1"/>
  <c r="B357" i="5"/>
  <c r="T357" i="5" s="1"/>
  <c r="B358" i="5"/>
  <c r="T358" i="5" s="1"/>
  <c r="B359" i="5"/>
  <c r="T359" i="5"/>
  <c r="B360" i="5"/>
  <c r="T360" i="5" s="1"/>
  <c r="B361" i="5"/>
  <c r="T361" i="5"/>
  <c r="B362" i="5"/>
  <c r="T362" i="5" s="1"/>
  <c r="B363" i="5"/>
  <c r="T363" i="5"/>
  <c r="B364" i="5"/>
  <c r="T364" i="5" s="1"/>
  <c r="B365" i="5"/>
  <c r="T365" i="5" s="1"/>
  <c r="B366" i="5"/>
  <c r="T366" i="5" s="1"/>
  <c r="B367" i="5"/>
  <c r="T367" i="5"/>
  <c r="B368" i="5"/>
  <c r="T368" i="5" s="1"/>
  <c r="B369" i="5"/>
  <c r="T369" i="5"/>
  <c r="B370" i="5"/>
  <c r="T370" i="5" s="1"/>
  <c r="B371" i="5"/>
  <c r="T371" i="5"/>
  <c r="B372" i="5"/>
  <c r="T372" i="5" s="1"/>
  <c r="B373" i="5"/>
  <c r="T373" i="5" s="1"/>
  <c r="B374" i="5"/>
  <c r="T374" i="5" s="1"/>
  <c r="B375" i="5"/>
  <c r="T375" i="5"/>
  <c r="B376" i="5"/>
  <c r="T376" i="5" s="1"/>
  <c r="B377" i="5"/>
  <c r="T377" i="5"/>
  <c r="B378" i="5"/>
  <c r="T378" i="5" s="1"/>
  <c r="B379" i="5"/>
  <c r="T379" i="5"/>
  <c r="B380" i="5"/>
  <c r="T380" i="5" s="1"/>
  <c r="B381" i="5"/>
  <c r="T381" i="5" s="1"/>
  <c r="B382" i="5"/>
  <c r="T382" i="5" s="1"/>
  <c r="B383" i="5"/>
  <c r="T383" i="5"/>
  <c r="B384" i="5"/>
  <c r="T384" i="5" s="1"/>
  <c r="B385" i="5"/>
  <c r="T385" i="5"/>
  <c r="B386" i="5"/>
  <c r="T386" i="5" s="1"/>
  <c r="B387" i="5"/>
  <c r="T387" i="5"/>
  <c r="B388" i="5"/>
  <c r="T388" i="5" s="1"/>
  <c r="B389" i="5"/>
  <c r="T389" i="5" s="1"/>
  <c r="B390" i="5"/>
  <c r="T390" i="5" s="1"/>
  <c r="B391" i="5"/>
  <c r="T391" i="5"/>
  <c r="B392" i="5"/>
  <c r="T392" i="5" s="1"/>
  <c r="B393" i="5"/>
  <c r="T393" i="5"/>
  <c r="B394" i="5"/>
  <c r="T394" i="5" s="1"/>
  <c r="B395" i="5"/>
  <c r="T395" i="5"/>
  <c r="B396" i="5"/>
  <c r="T396" i="5" s="1"/>
  <c r="B397" i="5"/>
  <c r="T397" i="5" s="1"/>
  <c r="B398" i="5"/>
  <c r="T398" i="5" s="1"/>
  <c r="B399" i="5"/>
  <c r="T399" i="5"/>
  <c r="B400" i="5"/>
  <c r="T400" i="5" s="1"/>
  <c r="B401" i="5"/>
  <c r="T401" i="5"/>
  <c r="B402" i="5"/>
  <c r="T402" i="5" s="1"/>
  <c r="B403" i="5"/>
  <c r="T403" i="5"/>
  <c r="B404" i="5"/>
  <c r="T404" i="5" s="1"/>
  <c r="B405" i="5"/>
  <c r="T405" i="5" s="1"/>
  <c r="B406" i="5"/>
  <c r="T406" i="5" s="1"/>
  <c r="B407" i="5"/>
  <c r="T407" i="5"/>
  <c r="B408" i="5"/>
  <c r="T408" i="5" s="1"/>
  <c r="B409" i="5"/>
  <c r="T409" i="5"/>
  <c r="B410" i="5"/>
  <c r="T410" i="5" s="1"/>
  <c r="B411" i="5"/>
  <c r="T411" i="5"/>
  <c r="B412" i="5"/>
  <c r="T412" i="5" s="1"/>
  <c r="B413" i="5"/>
  <c r="T413" i="5" s="1"/>
  <c r="B414" i="5"/>
  <c r="T414" i="5" s="1"/>
  <c r="B415" i="5"/>
  <c r="T415" i="5"/>
  <c r="B416" i="5"/>
  <c r="T416" i="5" s="1"/>
  <c r="B417" i="5"/>
  <c r="T417" i="5"/>
  <c r="B418" i="5"/>
  <c r="T418" i="5" s="1"/>
  <c r="B419" i="5"/>
  <c r="T419" i="5"/>
  <c r="B420" i="5"/>
  <c r="T420" i="5" s="1"/>
  <c r="B421" i="5"/>
  <c r="T421" i="5" s="1"/>
  <c r="B422" i="5"/>
  <c r="T422" i="5" s="1"/>
  <c r="B423" i="5"/>
  <c r="T423" i="5"/>
  <c r="B424" i="5"/>
  <c r="T424" i="5" s="1"/>
  <c r="B425" i="5"/>
  <c r="T425" i="5"/>
  <c r="B426" i="5"/>
  <c r="T426" i="5" s="1"/>
  <c r="B427" i="5"/>
  <c r="T427" i="5"/>
  <c r="B428" i="5"/>
  <c r="T428" i="5" s="1"/>
  <c r="B429" i="5"/>
  <c r="T429" i="5" s="1"/>
  <c r="B430" i="5"/>
  <c r="T430" i="5" s="1"/>
  <c r="B431" i="5"/>
  <c r="T431" i="5"/>
  <c r="B432" i="5"/>
  <c r="T432" i="5" s="1"/>
  <c r="B433" i="5"/>
  <c r="T433" i="5"/>
  <c r="B434" i="5"/>
  <c r="T434" i="5" s="1"/>
  <c r="B435" i="5"/>
  <c r="T435" i="5"/>
  <c r="B436" i="5"/>
  <c r="T436" i="5" s="1"/>
  <c r="B437" i="5"/>
  <c r="T437" i="5" s="1"/>
  <c r="B438" i="5"/>
  <c r="T438" i="5" s="1"/>
  <c r="B439" i="5"/>
  <c r="T439" i="5"/>
  <c r="B440" i="5"/>
  <c r="T440" i="5" s="1"/>
  <c r="B441" i="5"/>
  <c r="T441" i="5"/>
  <c r="B442" i="5"/>
  <c r="T442" i="5" s="1"/>
  <c r="B443" i="5"/>
  <c r="T443" i="5"/>
  <c r="B444" i="5"/>
  <c r="T444" i="5" s="1"/>
  <c r="B445" i="5"/>
  <c r="T445" i="5" s="1"/>
  <c r="B446" i="5"/>
  <c r="T446" i="5" s="1"/>
  <c r="B447" i="5"/>
  <c r="T447" i="5"/>
  <c r="B448" i="5"/>
  <c r="T448" i="5" s="1"/>
  <c r="B449" i="5"/>
  <c r="T449" i="5"/>
  <c r="B450" i="5"/>
  <c r="T450" i="5" s="1"/>
  <c r="B451" i="5"/>
  <c r="T451" i="5"/>
  <c r="B452" i="5"/>
  <c r="T452" i="5" s="1"/>
  <c r="B453" i="5"/>
  <c r="T453" i="5" s="1"/>
  <c r="B454" i="5"/>
  <c r="T454" i="5" s="1"/>
  <c r="B455" i="5"/>
  <c r="T455" i="5"/>
  <c r="B456" i="5"/>
  <c r="T456" i="5" s="1"/>
  <c r="B457" i="5"/>
  <c r="T457" i="5"/>
  <c r="B458" i="5"/>
  <c r="T458" i="5" s="1"/>
  <c r="B459" i="5"/>
  <c r="T459" i="5"/>
  <c r="B460" i="5"/>
  <c r="T460" i="5" s="1"/>
  <c r="B461" i="5"/>
  <c r="T461" i="5" s="1"/>
  <c r="B462" i="5"/>
  <c r="T462" i="5" s="1"/>
  <c r="B463" i="5"/>
  <c r="T463" i="5"/>
  <c r="B464" i="5"/>
  <c r="T464" i="5" s="1"/>
  <c r="B465" i="5"/>
  <c r="T465" i="5"/>
  <c r="B466" i="5"/>
  <c r="T466" i="5" s="1"/>
  <c r="B467" i="5"/>
  <c r="T467" i="5"/>
  <c r="B468" i="5"/>
  <c r="T468" i="5" s="1"/>
  <c r="B469" i="5"/>
  <c r="T469" i="5" s="1"/>
  <c r="B470" i="5"/>
  <c r="T470" i="5" s="1"/>
  <c r="B471" i="5"/>
  <c r="T471" i="5"/>
  <c r="B472" i="5"/>
  <c r="T472" i="5" s="1"/>
  <c r="B473" i="5"/>
  <c r="T473" i="5"/>
  <c r="B474" i="5"/>
  <c r="T474" i="5" s="1"/>
  <c r="B475" i="5"/>
  <c r="T475" i="5"/>
  <c r="B476" i="5"/>
  <c r="T476" i="5" s="1"/>
  <c r="B477" i="5"/>
  <c r="T477" i="5" s="1"/>
  <c r="B478" i="5"/>
  <c r="T478" i="5" s="1"/>
  <c r="B479" i="5"/>
  <c r="T479" i="5"/>
  <c r="B480" i="5"/>
  <c r="T480" i="5" s="1"/>
  <c r="B481" i="5"/>
  <c r="T481" i="5"/>
  <c r="B482" i="5"/>
  <c r="T482" i="5" s="1"/>
  <c r="B483" i="5"/>
  <c r="T483" i="5"/>
  <c r="B484" i="5"/>
  <c r="T484" i="5" s="1"/>
  <c r="B485" i="5"/>
  <c r="T485" i="5" s="1"/>
  <c r="B486" i="5"/>
  <c r="T486" i="5" s="1"/>
  <c r="B487" i="5"/>
  <c r="T487" i="5"/>
  <c r="B488" i="5"/>
  <c r="T488" i="5" s="1"/>
  <c r="B489" i="5"/>
  <c r="T489" i="5"/>
  <c r="B490" i="5"/>
  <c r="T490" i="5" s="1"/>
  <c r="B491" i="5"/>
  <c r="T491" i="5"/>
  <c r="B492" i="5"/>
  <c r="T492" i="5" s="1"/>
  <c r="B493" i="5"/>
  <c r="T493" i="5" s="1"/>
  <c r="B494" i="5"/>
  <c r="T494" i="5" s="1"/>
  <c r="B495" i="5"/>
  <c r="T495" i="5"/>
  <c r="B496" i="5"/>
  <c r="T496" i="5" s="1"/>
  <c r="B497" i="5"/>
  <c r="T497" i="5"/>
  <c r="B498" i="5"/>
  <c r="T498" i="5" s="1"/>
  <c r="B499" i="5"/>
  <c r="T499" i="5"/>
  <c r="B500" i="5"/>
  <c r="T500" i="5" s="1"/>
  <c r="B501" i="5"/>
  <c r="T501" i="5" s="1"/>
  <c r="B502" i="5"/>
  <c r="T502" i="5" s="1"/>
  <c r="B503" i="5"/>
  <c r="T503" i="5"/>
  <c r="B504" i="5"/>
  <c r="T504" i="5" s="1"/>
  <c r="B505" i="5"/>
  <c r="T505" i="5"/>
  <c r="B506" i="5"/>
  <c r="T506" i="5" s="1"/>
  <c r="B507" i="5"/>
  <c r="T507" i="5"/>
  <c r="B508" i="5"/>
  <c r="T508" i="5" s="1"/>
  <c r="B509" i="5"/>
  <c r="T509" i="5" s="1"/>
  <c r="B510" i="5"/>
  <c r="T510" i="5" s="1"/>
  <c r="B511" i="5"/>
  <c r="T511" i="5"/>
  <c r="B512" i="5"/>
  <c r="T512" i="5" s="1"/>
  <c r="B513" i="5"/>
  <c r="T513" i="5"/>
  <c r="B514" i="5"/>
  <c r="T514" i="5" s="1"/>
  <c r="B515" i="5"/>
  <c r="T515" i="5"/>
  <c r="B516" i="5"/>
  <c r="T516" i="5" s="1"/>
  <c r="B517" i="5"/>
  <c r="T517" i="5" s="1"/>
  <c r="B518" i="5"/>
  <c r="T518" i="5" s="1"/>
  <c r="B519" i="5"/>
  <c r="T519" i="5"/>
  <c r="B520" i="5"/>
  <c r="T520" i="5" s="1"/>
  <c r="B521" i="5"/>
  <c r="T521" i="5"/>
  <c r="B522" i="5"/>
  <c r="T522" i="5" s="1"/>
  <c r="B523" i="5"/>
  <c r="T523" i="5"/>
  <c r="B524" i="5"/>
  <c r="T524" i="5" s="1"/>
  <c r="B525" i="5"/>
  <c r="T525" i="5" s="1"/>
  <c r="B526" i="5"/>
  <c r="T526" i="5" s="1"/>
  <c r="B527" i="5"/>
  <c r="T527" i="5"/>
  <c r="B528" i="5"/>
  <c r="T528" i="5" s="1"/>
  <c r="B529" i="5"/>
  <c r="T529" i="5"/>
  <c r="B530" i="5"/>
  <c r="T530" i="5" s="1"/>
  <c r="B531" i="5"/>
  <c r="T531" i="5"/>
  <c r="B532" i="5"/>
  <c r="T532" i="5" s="1"/>
  <c r="B533" i="5"/>
  <c r="T533" i="5" s="1"/>
  <c r="B534" i="5"/>
  <c r="T534" i="5" s="1"/>
  <c r="B535" i="5"/>
  <c r="T535" i="5"/>
  <c r="B536" i="5"/>
  <c r="T536" i="5" s="1"/>
  <c r="B537" i="5"/>
  <c r="T537" i="5"/>
  <c r="B538" i="5"/>
  <c r="T538" i="5" s="1"/>
  <c r="B539" i="5"/>
  <c r="T539" i="5"/>
  <c r="B540" i="5"/>
  <c r="T540" i="5" s="1"/>
  <c r="B541" i="5"/>
  <c r="T541" i="5" s="1"/>
  <c r="B542" i="5"/>
  <c r="T542" i="5" s="1"/>
  <c r="B543" i="5"/>
  <c r="T543" i="5"/>
  <c r="B544" i="5"/>
  <c r="T544" i="5" s="1"/>
  <c r="B545" i="5"/>
  <c r="T545" i="5"/>
  <c r="B546" i="5"/>
  <c r="T546" i="5" s="1"/>
  <c r="B547" i="5"/>
  <c r="T547" i="5"/>
  <c r="B548" i="5"/>
  <c r="T548" i="5" s="1"/>
  <c r="B549" i="5"/>
  <c r="T549" i="5" s="1"/>
  <c r="B550" i="5"/>
  <c r="T550" i="5" s="1"/>
  <c r="B551" i="5"/>
  <c r="T551" i="5"/>
  <c r="B552" i="5"/>
  <c r="T552" i="5" s="1"/>
  <c r="B553" i="5"/>
  <c r="T553" i="5"/>
  <c r="B554" i="5"/>
  <c r="T554" i="5" s="1"/>
  <c r="B555" i="5"/>
  <c r="T555" i="5"/>
  <c r="B556" i="5"/>
  <c r="T556" i="5" s="1"/>
  <c r="B557" i="5"/>
  <c r="T557" i="5" s="1"/>
  <c r="B558" i="5"/>
  <c r="T558" i="5" s="1"/>
  <c r="B559" i="5"/>
  <c r="T559" i="5"/>
  <c r="B560" i="5"/>
  <c r="T560" i="5" s="1"/>
  <c r="B561" i="5"/>
  <c r="T561" i="5"/>
  <c r="B562" i="5"/>
  <c r="T562" i="5" s="1"/>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V54" i="5"/>
  <c r="E54" i="5" s="1"/>
  <c r="V55" i="5"/>
  <c r="E55" i="5" s="1"/>
  <c r="X55" i="5" s="1"/>
  <c r="V56" i="5"/>
  <c r="E56" i="5" s="1"/>
  <c r="V57" i="5"/>
  <c r="E57" i="5" s="1"/>
  <c r="X57" i="5" s="1"/>
  <c r="V58" i="5"/>
  <c r="E58" i="5" s="1"/>
  <c r="X58" i="5" s="1"/>
  <c r="V59" i="5"/>
  <c r="E59" i="5" s="1"/>
  <c r="X59" i="5" s="1"/>
  <c r="V60" i="5"/>
  <c r="E60" i="5" s="1"/>
  <c r="V61" i="5"/>
  <c r="E61" i="5" s="1"/>
  <c r="X61" i="5" s="1"/>
  <c r="V62" i="5"/>
  <c r="E62" i="5" s="1"/>
  <c r="V63" i="5"/>
  <c r="E63" i="5" s="1"/>
  <c r="X63" i="5" s="1"/>
  <c r="V64" i="5"/>
  <c r="E64" i="5" s="1"/>
  <c r="V65" i="5"/>
  <c r="E65" i="5" s="1"/>
  <c r="X65" i="5" s="1"/>
  <c r="V66" i="5"/>
  <c r="E66" i="5" s="1"/>
  <c r="V67" i="5"/>
  <c r="E67" i="5" s="1"/>
  <c r="X67" i="5" s="1"/>
  <c r="V68" i="5"/>
  <c r="E68" i="5" s="1"/>
  <c r="V69" i="5"/>
  <c r="E69" i="5" s="1"/>
  <c r="X69" i="5" s="1"/>
  <c r="V70" i="5"/>
  <c r="E70" i="5" s="1"/>
  <c r="V71" i="5"/>
  <c r="E71" i="5" s="1"/>
  <c r="V72" i="5"/>
  <c r="E72" i="5" s="1"/>
  <c r="V73" i="5"/>
  <c r="E73" i="5" s="1"/>
  <c r="X73" i="5" s="1"/>
  <c r="V74" i="5"/>
  <c r="E74" i="5" s="1"/>
  <c r="X74" i="5" s="1"/>
  <c r="V75" i="5"/>
  <c r="E75" i="5" s="1"/>
  <c r="X75" i="5" s="1"/>
  <c r="V76" i="5"/>
  <c r="E76" i="5" s="1"/>
  <c r="V77" i="5"/>
  <c r="E77" i="5" s="1"/>
  <c r="X77" i="5" s="1"/>
  <c r="V78" i="5"/>
  <c r="E78" i="5" s="1"/>
  <c r="V79" i="5"/>
  <c r="E79" i="5" s="1"/>
  <c r="X79" i="5" s="1"/>
  <c r="V80" i="5"/>
  <c r="E80" i="5" s="1"/>
  <c r="V81" i="5"/>
  <c r="E81" i="5" s="1"/>
  <c r="X81" i="5" s="1"/>
  <c r="V82" i="5"/>
  <c r="E82" i="5" s="1"/>
  <c r="V83" i="5"/>
  <c r="E83" i="5" s="1"/>
  <c r="V84" i="5"/>
  <c r="E84" i="5" s="1"/>
  <c r="V85" i="5"/>
  <c r="E85" i="5" s="1"/>
  <c r="X85" i="5" s="1"/>
  <c r="V86" i="5"/>
  <c r="E86" i="5" s="1"/>
  <c r="V87" i="5"/>
  <c r="E87" i="5" s="1"/>
  <c r="V88" i="5"/>
  <c r="E88" i="5" s="1"/>
  <c r="V89" i="5"/>
  <c r="E89" i="5" s="1"/>
  <c r="X89" i="5" s="1"/>
  <c r="V90" i="5"/>
  <c r="E90" i="5" s="1"/>
  <c r="V91" i="5"/>
  <c r="E91" i="5" s="1"/>
  <c r="V92" i="5"/>
  <c r="E92" i="5" s="1"/>
  <c r="V93" i="5"/>
  <c r="E93" i="5" s="1"/>
  <c r="X93" i="5" s="1"/>
  <c r="V94" i="5"/>
  <c r="E94" i="5" s="1"/>
  <c r="X94" i="5" s="1"/>
  <c r="V95" i="5"/>
  <c r="E95" i="5" s="1"/>
  <c r="X95" i="5" s="1"/>
  <c r="V96" i="5"/>
  <c r="E96" i="5" s="1"/>
  <c r="V97" i="5"/>
  <c r="E97" i="5" s="1"/>
  <c r="X97" i="5" s="1"/>
  <c r="V98" i="5"/>
  <c r="E98" i="5" s="1"/>
  <c r="V99" i="5"/>
  <c r="E99" i="5" s="1"/>
  <c r="X99" i="5" s="1"/>
  <c r="V100" i="5"/>
  <c r="E100" i="5" s="1"/>
  <c r="V101" i="5"/>
  <c r="E101" i="5" s="1"/>
  <c r="X101" i="5" s="1"/>
  <c r="V102" i="5"/>
  <c r="E102" i="5" s="1"/>
  <c r="V103" i="5"/>
  <c r="E103" i="5" s="1"/>
  <c r="V104" i="5"/>
  <c r="E104" i="5" s="1"/>
  <c r="V105" i="5"/>
  <c r="E105" i="5" s="1"/>
  <c r="X105" i="5" s="1"/>
  <c r="V106" i="5"/>
  <c r="E106" i="5" s="1"/>
  <c r="X106" i="5" s="1"/>
  <c r="V107" i="5"/>
  <c r="E107" i="5" s="1"/>
  <c r="X107" i="5" s="1"/>
  <c r="V108" i="5"/>
  <c r="E108" i="5" s="1"/>
  <c r="V109" i="5"/>
  <c r="E109" i="5" s="1"/>
  <c r="X109" i="5" s="1"/>
  <c r="V110" i="5"/>
  <c r="E110" i="5" s="1"/>
  <c r="X110" i="5" s="1"/>
  <c r="V111" i="5"/>
  <c r="E111" i="5" s="1"/>
  <c r="X111" i="5" s="1"/>
  <c r="V112" i="5"/>
  <c r="E112" i="5" s="1"/>
  <c r="V113" i="5"/>
  <c r="E113" i="5" s="1"/>
  <c r="X113" i="5" s="1"/>
  <c r="V114" i="5"/>
  <c r="E114" i="5" s="1"/>
  <c r="V115" i="5"/>
  <c r="E115" i="5" s="1"/>
  <c r="V116" i="5"/>
  <c r="E116" i="5" s="1"/>
  <c r="V117" i="5"/>
  <c r="E117" i="5" s="1"/>
  <c r="X117" i="5" s="1"/>
  <c r="V118" i="5"/>
  <c r="E118" i="5" s="1"/>
  <c r="V119" i="5"/>
  <c r="E119" i="5" s="1"/>
  <c r="X119" i="5" s="1"/>
  <c r="V120" i="5"/>
  <c r="E120" i="5" s="1"/>
  <c r="V121" i="5"/>
  <c r="E121" i="5" s="1"/>
  <c r="V122" i="5"/>
  <c r="E122" i="5" s="1"/>
  <c r="V123" i="5"/>
  <c r="E123" i="5" s="1"/>
  <c r="X123" i="5" s="1"/>
  <c r="V124" i="5"/>
  <c r="E124" i="5" s="1"/>
  <c r="V125" i="5"/>
  <c r="E125" i="5" s="1"/>
  <c r="X125" i="5" s="1"/>
  <c r="V126" i="5"/>
  <c r="E126" i="5" s="1"/>
  <c r="V127" i="5"/>
  <c r="E127" i="5" s="1"/>
  <c r="X127" i="5" s="1"/>
  <c r="V128" i="5"/>
  <c r="E128" i="5" s="1"/>
  <c r="V129" i="5"/>
  <c r="E129" i="5" s="1"/>
  <c r="X129" i="5" s="1"/>
  <c r="V130" i="5"/>
  <c r="E130" i="5" s="1"/>
  <c r="V131" i="5"/>
  <c r="E131" i="5" s="1"/>
  <c r="X131" i="5" s="1"/>
  <c r="V132" i="5"/>
  <c r="E132" i="5" s="1"/>
  <c r="V133" i="5"/>
  <c r="E133" i="5" s="1"/>
  <c r="V134" i="5"/>
  <c r="E134" i="5" s="1"/>
  <c r="V135" i="5"/>
  <c r="E135" i="5" s="1"/>
  <c r="X135" i="5" s="1"/>
  <c r="V136" i="5"/>
  <c r="E136" i="5" s="1"/>
  <c r="V137" i="5"/>
  <c r="E137" i="5" s="1"/>
  <c r="X137" i="5" s="1"/>
  <c r="V138" i="5"/>
  <c r="E138" i="5" s="1"/>
  <c r="V139" i="5"/>
  <c r="E139" i="5" s="1"/>
  <c r="X139" i="5" s="1"/>
  <c r="V140" i="5"/>
  <c r="E140" i="5" s="1"/>
  <c r="V141" i="5"/>
  <c r="E141" i="5" s="1"/>
  <c r="X141" i="5" s="1"/>
  <c r="V142" i="5"/>
  <c r="E142" i="5" s="1"/>
  <c r="V143" i="5"/>
  <c r="E143" i="5" s="1"/>
  <c r="X143" i="5" s="1"/>
  <c r="V144" i="5"/>
  <c r="E144" i="5" s="1"/>
  <c r="V145" i="5"/>
  <c r="E145" i="5" s="1"/>
  <c r="X145" i="5" s="1"/>
  <c r="V146" i="5"/>
  <c r="E146" i="5" s="1"/>
  <c r="V147" i="5"/>
  <c r="E147" i="5" s="1"/>
  <c r="X147" i="5" s="1"/>
  <c r="V148" i="5"/>
  <c r="E148" i="5" s="1"/>
  <c r="V149" i="5"/>
  <c r="E149" i="5" s="1"/>
  <c r="X149" i="5" s="1"/>
  <c r="V150" i="5"/>
  <c r="E150" i="5" s="1"/>
  <c r="X150" i="5" s="1"/>
  <c r="V151" i="5"/>
  <c r="E151" i="5" s="1"/>
  <c r="V152" i="5"/>
  <c r="E152" i="5" s="1"/>
  <c r="V153" i="5"/>
  <c r="E153" i="5" s="1"/>
  <c r="X153" i="5" s="1"/>
  <c r="V154" i="5"/>
  <c r="E154" i="5" s="1"/>
  <c r="V155" i="5"/>
  <c r="E155" i="5" s="1"/>
  <c r="X155" i="5" s="1"/>
  <c r="V156" i="5"/>
  <c r="E156" i="5" s="1"/>
  <c r="V157" i="5"/>
  <c r="E157" i="5" s="1"/>
  <c r="X157" i="5" s="1"/>
  <c r="V158" i="5"/>
  <c r="E158" i="5" s="1"/>
  <c r="V159" i="5"/>
  <c r="E159" i="5" s="1"/>
  <c r="X159" i="5" s="1"/>
  <c r="V160" i="5"/>
  <c r="E160" i="5" s="1"/>
  <c r="V161" i="5"/>
  <c r="E161" i="5" s="1"/>
  <c r="X161" i="5" s="1"/>
  <c r="V162" i="5"/>
  <c r="E162" i="5" s="1"/>
  <c r="V163" i="5"/>
  <c r="E163" i="5" s="1"/>
  <c r="V164" i="5"/>
  <c r="E164" i="5" s="1"/>
  <c r="V165" i="5"/>
  <c r="E165" i="5" s="1"/>
  <c r="V166" i="5"/>
  <c r="E166" i="5" s="1"/>
  <c r="X166" i="5" s="1"/>
  <c r="V167" i="5"/>
  <c r="E167" i="5" s="1"/>
  <c r="X167" i="5" s="1"/>
  <c r="V168" i="5"/>
  <c r="E168" i="5" s="1"/>
  <c r="V169" i="5"/>
  <c r="E169" i="5" s="1"/>
  <c r="X169" i="5" s="1"/>
  <c r="V170" i="5"/>
  <c r="E170" i="5" s="1"/>
  <c r="X170" i="5" s="1"/>
  <c r="V171" i="5"/>
  <c r="E171" i="5" s="1"/>
  <c r="X171" i="5" s="1"/>
  <c r="V172" i="5"/>
  <c r="E172" i="5" s="1"/>
  <c r="V173" i="5"/>
  <c r="E173" i="5"/>
  <c r="V174" i="5"/>
  <c r="E174" i="5" s="1"/>
  <c r="V175" i="5"/>
  <c r="E175" i="5"/>
  <c r="X175" i="5" s="1"/>
  <c r="V176" i="5"/>
  <c r="E176" i="5" s="1"/>
  <c r="V177" i="5"/>
  <c r="E177" i="5"/>
  <c r="X177" i="5" s="1"/>
  <c r="V178" i="5"/>
  <c r="E178" i="5" s="1"/>
  <c r="X178" i="5" s="1"/>
  <c r="V179" i="5"/>
  <c r="E179" i="5"/>
  <c r="X179" i="5" s="1"/>
  <c r="V180" i="5"/>
  <c r="E180" i="5" s="1"/>
  <c r="V181" i="5"/>
  <c r="E181" i="5"/>
  <c r="V182" i="5"/>
  <c r="E182" i="5" s="1"/>
  <c r="V183" i="5"/>
  <c r="E183" i="5"/>
  <c r="X183" i="5" s="1"/>
  <c r="V184" i="5"/>
  <c r="E184" i="5" s="1"/>
  <c r="V185" i="5"/>
  <c r="E185" i="5"/>
  <c r="V186" i="5"/>
  <c r="E186" i="5" s="1"/>
  <c r="V187" i="5"/>
  <c r="E187" i="5"/>
  <c r="X187" i="5" s="1"/>
  <c r="V188" i="5"/>
  <c r="E188" i="5" s="1"/>
  <c r="V189" i="5"/>
  <c r="E189" i="5"/>
  <c r="V190" i="5"/>
  <c r="E190" i="5" s="1"/>
  <c r="X190" i="5" s="1"/>
  <c r="V191" i="5"/>
  <c r="E191" i="5"/>
  <c r="X191" i="5" s="1"/>
  <c r="V192" i="5"/>
  <c r="E192" i="5" s="1"/>
  <c r="V193" i="5"/>
  <c r="E193" i="5"/>
  <c r="X193" i="5" s="1"/>
  <c r="V194" i="5"/>
  <c r="E194" i="5" s="1"/>
  <c r="V195" i="5"/>
  <c r="E195" i="5"/>
  <c r="X195" i="5" s="1"/>
  <c r="V196" i="5"/>
  <c r="E196" i="5" s="1"/>
  <c r="V197" i="5"/>
  <c r="E197" i="5"/>
  <c r="V198" i="5"/>
  <c r="E198" i="5" s="1"/>
  <c r="V199" i="5"/>
  <c r="E199" i="5"/>
  <c r="X199" i="5" s="1"/>
  <c r="V200" i="5"/>
  <c r="E200" i="5" s="1"/>
  <c r="V201" i="5"/>
  <c r="E201" i="5"/>
  <c r="V202" i="5"/>
  <c r="E202" i="5" s="1"/>
  <c r="X202" i="5" s="1"/>
  <c r="V203" i="5"/>
  <c r="E203" i="5"/>
  <c r="X203" i="5" s="1"/>
  <c r="V204" i="5"/>
  <c r="E204" i="5" s="1"/>
  <c r="V205" i="5"/>
  <c r="E205" i="5"/>
  <c r="V206" i="5"/>
  <c r="E206" i="5" s="1"/>
  <c r="V207" i="5"/>
  <c r="E207" i="5"/>
  <c r="X207" i="5" s="1"/>
  <c r="V208" i="5"/>
  <c r="E208" i="5" s="1"/>
  <c r="V209" i="5"/>
  <c r="E209" i="5"/>
  <c r="V210" i="5"/>
  <c r="E210" i="5" s="1"/>
  <c r="X210" i="5" s="1"/>
  <c r="V211" i="5"/>
  <c r="E211" i="5"/>
  <c r="V212" i="5"/>
  <c r="E212" i="5" s="1"/>
  <c r="V213" i="5"/>
  <c r="E213" i="5"/>
  <c r="X213" i="5" s="1"/>
  <c r="V214" i="5"/>
  <c r="E214" i="5" s="1"/>
  <c r="V215" i="5"/>
  <c r="E215" i="5"/>
  <c r="V216" i="5"/>
  <c r="E216" i="5" s="1"/>
  <c r="V217" i="5"/>
  <c r="E217" i="5"/>
  <c r="V218" i="5"/>
  <c r="E218" i="5" s="1"/>
  <c r="X218" i="5" s="1"/>
  <c r="V219" i="5"/>
  <c r="E219" i="5"/>
  <c r="X219" i="5" s="1"/>
  <c r="V220" i="5"/>
  <c r="E220" i="5" s="1"/>
  <c r="V221" i="5"/>
  <c r="E221" i="5"/>
  <c r="V222" i="5"/>
  <c r="E222" i="5" s="1"/>
  <c r="X222" i="5" s="1"/>
  <c r="V223" i="5"/>
  <c r="E223" i="5"/>
  <c r="X223" i="5" s="1"/>
  <c r="V224" i="5"/>
  <c r="E224" i="5" s="1"/>
  <c r="V225" i="5"/>
  <c r="E225" i="5"/>
  <c r="X225" i="5" s="1"/>
  <c r="V226" i="5"/>
  <c r="E226" i="5" s="1"/>
  <c r="X226" i="5" s="1"/>
  <c r="V227" i="5"/>
  <c r="E227" i="5"/>
  <c r="X227" i="5" s="1"/>
  <c r="V228" i="5"/>
  <c r="E228" i="5" s="1"/>
  <c r="V229" i="5"/>
  <c r="E229" i="5"/>
  <c r="X229" i="5" s="1"/>
  <c r="V230" i="5"/>
  <c r="E230" i="5" s="1"/>
  <c r="V231" i="5"/>
  <c r="E231" i="5"/>
  <c r="X231" i="5" s="1"/>
  <c r="V232" i="5"/>
  <c r="E232" i="5" s="1"/>
  <c r="V233" i="5"/>
  <c r="E233" i="5"/>
  <c r="V234" i="5"/>
  <c r="E234" i="5" s="1"/>
  <c r="X234" i="5" s="1"/>
  <c r="V235" i="5"/>
  <c r="E235" i="5"/>
  <c r="X235" i="5" s="1"/>
  <c r="V236" i="5"/>
  <c r="E236" i="5" s="1"/>
  <c r="V237" i="5"/>
  <c r="E237" i="5"/>
  <c r="X237" i="5" s="1"/>
  <c r="V238" i="5"/>
  <c r="E238" i="5" s="1"/>
  <c r="X238" i="5" s="1"/>
  <c r="V239" i="5"/>
  <c r="E239" i="5"/>
  <c r="X239" i="5" s="1"/>
  <c r="V240" i="5"/>
  <c r="E240" i="5" s="1"/>
  <c r="V241" i="5"/>
  <c r="E241" i="5"/>
  <c r="V242" i="5"/>
  <c r="E242" i="5" s="1"/>
  <c r="V243" i="5"/>
  <c r="E243" i="5"/>
  <c r="V244" i="5"/>
  <c r="E244" i="5" s="1"/>
  <c r="V245" i="5"/>
  <c r="E245" i="5"/>
  <c r="V246" i="5"/>
  <c r="E246" i="5" s="1"/>
  <c r="V247" i="5"/>
  <c r="E247" i="5"/>
  <c r="X247" i="5" s="1"/>
  <c r="V248" i="5"/>
  <c r="E248" i="5" s="1"/>
  <c r="V249" i="5"/>
  <c r="E249" i="5"/>
  <c r="V250" i="5"/>
  <c r="E250" i="5" s="1"/>
  <c r="X250" i="5" s="1"/>
  <c r="V251" i="5"/>
  <c r="E251" i="5"/>
  <c r="V252" i="5"/>
  <c r="E252" i="5" s="1"/>
  <c r="V253" i="5"/>
  <c r="E253" i="5"/>
  <c r="V254" i="5"/>
  <c r="E254" i="5" s="1"/>
  <c r="X254" i="5" s="1"/>
  <c r="V255" i="5"/>
  <c r="E255" i="5"/>
  <c r="X255" i="5" s="1"/>
  <c r="V256" i="5"/>
  <c r="E256" i="5" s="1"/>
  <c r="V257" i="5"/>
  <c r="E257" i="5"/>
  <c r="X257" i="5" s="1"/>
  <c r="V258" i="5"/>
  <c r="E258" i="5" s="1"/>
  <c r="X258" i="5" s="1"/>
  <c r="V259" i="5"/>
  <c r="E259" i="5"/>
  <c r="X259" i="5" s="1"/>
  <c r="V260" i="5"/>
  <c r="E260" i="5" s="1"/>
  <c r="V261" i="5"/>
  <c r="E261" i="5"/>
  <c r="V262" i="5"/>
  <c r="E262" i="5" s="1"/>
  <c r="V263" i="5"/>
  <c r="E263" i="5"/>
  <c r="X263" i="5" s="1"/>
  <c r="V264" i="5"/>
  <c r="E264" i="5" s="1"/>
  <c r="V265" i="5"/>
  <c r="E265" i="5"/>
  <c r="V266" i="5"/>
  <c r="E266" i="5" s="1"/>
  <c r="V267" i="5"/>
  <c r="E267" i="5"/>
  <c r="X267" i="5" s="1"/>
  <c r="V268" i="5"/>
  <c r="E268" i="5" s="1"/>
  <c r="V269" i="5"/>
  <c r="E269" i="5"/>
  <c r="X269" i="5" s="1"/>
  <c r="V270" i="5"/>
  <c r="E270" i="5" s="1"/>
  <c r="V271" i="5"/>
  <c r="E271" i="5"/>
  <c r="X271" i="5" s="1"/>
  <c r="V272" i="5"/>
  <c r="E272" i="5" s="1"/>
  <c r="V273" i="5"/>
  <c r="E273" i="5"/>
  <c r="X273" i="5" s="1"/>
  <c r="V274" i="5"/>
  <c r="E274" i="5" s="1"/>
  <c r="X274" i="5" s="1"/>
  <c r="V275" i="5"/>
  <c r="E275" i="5"/>
  <c r="X275" i="5" s="1"/>
  <c r="V276" i="5"/>
  <c r="E276" i="5" s="1"/>
  <c r="V277" i="5"/>
  <c r="E277" i="5"/>
  <c r="V278" i="5"/>
  <c r="E278" i="5" s="1"/>
  <c r="V279" i="5"/>
  <c r="E279" i="5"/>
  <c r="X279" i="5" s="1"/>
  <c r="V280" i="5"/>
  <c r="E280" i="5" s="1"/>
  <c r="V281" i="5"/>
  <c r="E281" i="5"/>
  <c r="V282" i="5"/>
  <c r="E282" i="5" s="1"/>
  <c r="X282" i="5" s="1"/>
  <c r="V283" i="5"/>
  <c r="E283" i="5"/>
  <c r="V284" i="5"/>
  <c r="E284" i="5" s="1"/>
  <c r="V285" i="5"/>
  <c r="E285" i="5"/>
  <c r="V286" i="5"/>
  <c r="E286" i="5" s="1"/>
  <c r="V287" i="5"/>
  <c r="E287" i="5"/>
  <c r="V288" i="5"/>
  <c r="E288" i="5" s="1"/>
  <c r="V289" i="5"/>
  <c r="E289" i="5"/>
  <c r="X289" i="5" s="1"/>
  <c r="V290" i="5"/>
  <c r="E290" i="5" s="1"/>
  <c r="X290" i="5" s="1"/>
  <c r="V291" i="5"/>
  <c r="E291" i="5"/>
  <c r="X291" i="5" s="1"/>
  <c r="V292" i="5"/>
  <c r="E292" i="5" s="1"/>
  <c r="V293" i="5"/>
  <c r="E293" i="5"/>
  <c r="V294" i="5"/>
  <c r="E294" i="5" s="1"/>
  <c r="V295" i="5"/>
  <c r="E295" i="5"/>
  <c r="X295" i="5" s="1"/>
  <c r="V296" i="5"/>
  <c r="E296" i="5" s="1"/>
  <c r="V297" i="5"/>
  <c r="E297" i="5"/>
  <c r="V298" i="5"/>
  <c r="E298" i="5" s="1"/>
  <c r="X298" i="5" s="1"/>
  <c r="V299" i="5"/>
  <c r="E299" i="5"/>
  <c r="X299" i="5" s="1"/>
  <c r="V300" i="5"/>
  <c r="E300" i="5" s="1"/>
  <c r="V301" i="5"/>
  <c r="E301" i="5"/>
  <c r="V302" i="5"/>
  <c r="E302" i="5" s="1"/>
  <c r="X302" i="5" s="1"/>
  <c r="V303" i="5"/>
  <c r="E303" i="5"/>
  <c r="V304" i="5"/>
  <c r="E304" i="5" s="1"/>
  <c r="V305" i="5"/>
  <c r="E305" i="5"/>
  <c r="V306" i="5"/>
  <c r="E306" i="5" s="1"/>
  <c r="X306" i="5" s="1"/>
  <c r="V307" i="5"/>
  <c r="E307" i="5"/>
  <c r="X307" i="5" s="1"/>
  <c r="V308" i="5"/>
  <c r="E308" i="5" s="1"/>
  <c r="V309" i="5"/>
  <c r="E309" i="5"/>
  <c r="V310" i="5"/>
  <c r="E310" i="5" s="1"/>
  <c r="V311" i="5"/>
  <c r="E311" i="5"/>
  <c r="X311" i="5" s="1"/>
  <c r="V312" i="5"/>
  <c r="E312" i="5" s="1"/>
  <c r="V313" i="5"/>
  <c r="E313" i="5"/>
  <c r="V314" i="5"/>
  <c r="E314" i="5" s="1"/>
  <c r="X314" i="5" s="1"/>
  <c r="V315" i="5"/>
  <c r="E315" i="5"/>
  <c r="V316" i="5"/>
  <c r="E316" i="5" s="1"/>
  <c r="V317" i="5"/>
  <c r="E317" i="5"/>
  <c r="V318" i="5"/>
  <c r="E318" i="5" s="1"/>
  <c r="V319" i="5"/>
  <c r="E319" i="5"/>
  <c r="X319" i="5" s="1"/>
  <c r="V320" i="5"/>
  <c r="E320" i="5" s="1"/>
  <c r="V321" i="5"/>
  <c r="E321" i="5"/>
  <c r="V322" i="5"/>
  <c r="E322" i="5" s="1"/>
  <c r="X322" i="5" s="1"/>
  <c r="V323" i="5"/>
  <c r="E323" i="5"/>
  <c r="V324" i="5"/>
  <c r="E324" i="5" s="1"/>
  <c r="V325" i="5"/>
  <c r="E325" i="5"/>
  <c r="V326" i="5"/>
  <c r="E326" i="5" s="1"/>
  <c r="V327" i="5"/>
  <c r="E327" i="5"/>
  <c r="V328" i="5"/>
  <c r="E328" i="5" s="1"/>
  <c r="V329" i="5"/>
  <c r="E329" i="5"/>
  <c r="V330" i="5"/>
  <c r="E330" i="5" s="1"/>
  <c r="X330" i="5" s="1"/>
  <c r="V331" i="5"/>
  <c r="E331" i="5"/>
  <c r="V332" i="5"/>
  <c r="E332" i="5" s="1"/>
  <c r="V333" i="5"/>
  <c r="E333" i="5"/>
  <c r="V334" i="5"/>
  <c r="E334" i="5" s="1"/>
  <c r="V335" i="5"/>
  <c r="E335" i="5"/>
  <c r="X335" i="5" s="1"/>
  <c r="V336" i="5"/>
  <c r="E336" i="5" s="1"/>
  <c r="V337" i="5"/>
  <c r="E337" i="5"/>
  <c r="X337" i="5" s="1"/>
  <c r="V338" i="5"/>
  <c r="E338" i="5" s="1"/>
  <c r="X338" i="5" s="1"/>
  <c r="V339" i="5"/>
  <c r="E339" i="5"/>
  <c r="V340" i="5"/>
  <c r="E340" i="5" s="1"/>
  <c r="V341" i="5"/>
  <c r="E341" i="5"/>
  <c r="V342" i="5"/>
  <c r="E342" i="5" s="1"/>
  <c r="V343" i="5"/>
  <c r="E343" i="5"/>
  <c r="X343" i="5" s="1"/>
  <c r="V344" i="5"/>
  <c r="E344" i="5" s="1"/>
  <c r="V345" i="5"/>
  <c r="E345" i="5"/>
  <c r="V346" i="5"/>
  <c r="E346" i="5" s="1"/>
  <c r="X346" i="5" s="1"/>
  <c r="V347" i="5"/>
  <c r="E347" i="5"/>
  <c r="V348" i="5"/>
  <c r="E348" i="5" s="1"/>
  <c r="V349" i="5"/>
  <c r="E349" i="5"/>
  <c r="X349" i="5" s="1"/>
  <c r="V350" i="5"/>
  <c r="E350" i="5" s="1"/>
  <c r="V351" i="5"/>
  <c r="E351" i="5"/>
  <c r="X351" i="5" s="1"/>
  <c r="V352" i="5"/>
  <c r="E352" i="5" s="1"/>
  <c r="V353" i="5"/>
  <c r="E353" i="5"/>
  <c r="V354" i="5"/>
  <c r="E354" i="5" s="1"/>
  <c r="X354" i="5" s="1"/>
  <c r="V355" i="5"/>
  <c r="E355" i="5"/>
  <c r="V356" i="5"/>
  <c r="E356" i="5" s="1"/>
  <c r="V357" i="5"/>
  <c r="E357" i="5"/>
  <c r="V358" i="5"/>
  <c r="E358" i="5" s="1"/>
  <c r="V359" i="5"/>
  <c r="E359" i="5"/>
  <c r="X359" i="5" s="1"/>
  <c r="V360" i="5"/>
  <c r="E360" i="5" s="1"/>
  <c r="V361" i="5"/>
  <c r="E361" i="5"/>
  <c r="X361" i="5" s="1"/>
  <c r="V362" i="5"/>
  <c r="E362" i="5" s="1"/>
  <c r="V363" i="5"/>
  <c r="E363" i="5"/>
  <c r="V364" i="5"/>
  <c r="E364" i="5" s="1"/>
  <c r="V365" i="5"/>
  <c r="E365" i="5"/>
  <c r="V366" i="5"/>
  <c r="E366" i="5" s="1"/>
  <c r="V367" i="5"/>
  <c r="E367" i="5"/>
  <c r="X367" i="5" s="1"/>
  <c r="V368" i="5"/>
  <c r="E368" i="5" s="1"/>
  <c r="V369" i="5"/>
  <c r="E369" i="5"/>
  <c r="V370" i="5"/>
  <c r="E370" i="5" s="1"/>
  <c r="V371" i="5"/>
  <c r="E371" i="5"/>
  <c r="X371" i="5" s="1"/>
  <c r="V372" i="5"/>
  <c r="E372" i="5" s="1"/>
  <c r="V373" i="5"/>
  <c r="E373" i="5"/>
  <c r="V374" i="5"/>
  <c r="E374" i="5" s="1"/>
  <c r="V375" i="5"/>
  <c r="E375" i="5"/>
  <c r="V376" i="5"/>
  <c r="E376" i="5" s="1"/>
  <c r="V377" i="5"/>
  <c r="E377" i="5"/>
  <c r="X377" i="5" s="1"/>
  <c r="V378" i="5"/>
  <c r="E378" i="5" s="1"/>
  <c r="V379" i="5"/>
  <c r="E379" i="5"/>
  <c r="V380" i="5"/>
  <c r="E380" i="5" s="1"/>
  <c r="V381" i="5"/>
  <c r="E381" i="5"/>
  <c r="X381" i="5" s="1"/>
  <c r="V382" i="5"/>
  <c r="E382" i="5" s="1"/>
  <c r="V383" i="5"/>
  <c r="E383" i="5"/>
  <c r="X383" i="5" s="1"/>
  <c r="V384" i="5"/>
  <c r="E384" i="5" s="1"/>
  <c r="V385" i="5"/>
  <c r="E385" i="5"/>
  <c r="V386" i="5"/>
  <c r="E386" i="5" s="1"/>
  <c r="X386" i="5" s="1"/>
  <c r="V387" i="5"/>
  <c r="E387" i="5"/>
  <c r="V388" i="5"/>
  <c r="E388" i="5" s="1"/>
  <c r="X388" i="5" s="1"/>
  <c r="V389" i="5"/>
  <c r="E389" i="5"/>
  <c r="V390" i="5"/>
  <c r="E390" i="5" s="1"/>
  <c r="V391" i="5"/>
  <c r="E391" i="5"/>
  <c r="V392" i="5"/>
  <c r="E392" i="5" s="1"/>
  <c r="X392" i="5" s="1"/>
  <c r="V393" i="5"/>
  <c r="E393" i="5"/>
  <c r="V394" i="5"/>
  <c r="E394" i="5" s="1"/>
  <c r="X394" i="5" s="1"/>
  <c r="V395" i="5"/>
  <c r="E395" i="5"/>
  <c r="V396" i="5"/>
  <c r="E396" i="5" s="1"/>
  <c r="V397" i="5"/>
  <c r="E397" i="5"/>
  <c r="X397" i="5" s="1"/>
  <c r="V398" i="5"/>
  <c r="E398" i="5" s="1"/>
  <c r="V399" i="5"/>
  <c r="E399" i="5"/>
  <c r="V400" i="5"/>
  <c r="E400" i="5" s="1"/>
  <c r="X400" i="5" s="1"/>
  <c r="V401" i="5"/>
  <c r="E401" i="5"/>
  <c r="X401" i="5" s="1"/>
  <c r="V402" i="5"/>
  <c r="E402" i="5" s="1"/>
  <c r="V403" i="5"/>
  <c r="E403" i="5"/>
  <c r="V404" i="5"/>
  <c r="E404" i="5" s="1"/>
  <c r="V405" i="5"/>
  <c r="E405" i="5"/>
  <c r="X405" i="5" s="1"/>
  <c r="V406" i="5"/>
  <c r="E406" i="5" s="1"/>
  <c r="V407" i="5"/>
  <c r="E407" i="5"/>
  <c r="X407" i="5" s="1"/>
  <c r="V408" i="5"/>
  <c r="E408" i="5" s="1"/>
  <c r="V409" i="5"/>
  <c r="E409" i="5"/>
  <c r="X409" i="5" s="1"/>
  <c r="V410" i="5"/>
  <c r="E410" i="5" s="1"/>
  <c r="X410" i="5" s="1"/>
  <c r="V411" i="5"/>
  <c r="E411" i="5"/>
  <c r="V412" i="5"/>
  <c r="E412" i="5" s="1"/>
  <c r="X412" i="5" s="1"/>
  <c r="V413" i="5"/>
  <c r="E413" i="5"/>
  <c r="X413" i="5" s="1"/>
  <c r="V414" i="5"/>
  <c r="E414" i="5" s="1"/>
  <c r="V415" i="5"/>
  <c r="E415" i="5"/>
  <c r="X415" i="5" s="1"/>
  <c r="V416" i="5"/>
  <c r="E416" i="5" s="1"/>
  <c r="X416" i="5" s="1"/>
  <c r="V417" i="5"/>
  <c r="E417" i="5"/>
  <c r="X417" i="5" s="1"/>
  <c r="V418" i="5"/>
  <c r="E418" i="5" s="1"/>
  <c r="X418" i="5" s="1"/>
  <c r="V419" i="5"/>
  <c r="E419" i="5"/>
  <c r="V420" i="5"/>
  <c r="E420" i="5" s="1"/>
  <c r="X420" i="5" s="1"/>
  <c r="V421" i="5"/>
  <c r="E421" i="5"/>
  <c r="X421" i="5" s="1"/>
  <c r="V422" i="5"/>
  <c r="E422" i="5" s="1"/>
  <c r="V423" i="5"/>
  <c r="E423" i="5"/>
  <c r="V424" i="5"/>
  <c r="E424" i="5" s="1"/>
  <c r="X424" i="5" s="1"/>
  <c r="V425" i="5"/>
  <c r="E425" i="5"/>
  <c r="V426" i="5"/>
  <c r="E426" i="5" s="1"/>
  <c r="X426" i="5" s="1"/>
  <c r="V427" i="5"/>
  <c r="E427" i="5"/>
  <c r="V428" i="5"/>
  <c r="E428" i="5" s="1"/>
  <c r="V429" i="5"/>
  <c r="E429" i="5"/>
  <c r="X429" i="5" s="1"/>
  <c r="V430" i="5"/>
  <c r="E430" i="5" s="1"/>
  <c r="V431" i="5"/>
  <c r="E431" i="5"/>
  <c r="X431" i="5" s="1"/>
  <c r="V432" i="5"/>
  <c r="E432" i="5" s="1"/>
  <c r="V433" i="5"/>
  <c r="E433" i="5"/>
  <c r="X433" i="5" s="1"/>
  <c r="V434" i="5"/>
  <c r="E434" i="5" s="1"/>
  <c r="X434" i="5" s="1"/>
  <c r="V435" i="5"/>
  <c r="E435" i="5"/>
  <c r="V436" i="5"/>
  <c r="E436" i="5" s="1"/>
  <c r="X436" i="5" s="1"/>
  <c r="V437" i="5"/>
  <c r="E437" i="5"/>
  <c r="X437" i="5" s="1"/>
  <c r="V438" i="5"/>
  <c r="E438" i="5" s="1"/>
  <c r="V439" i="5"/>
  <c r="E439" i="5"/>
  <c r="X439" i="5" s="1"/>
  <c r="V440" i="5"/>
  <c r="E440" i="5" s="1"/>
  <c r="X440" i="5" s="1"/>
  <c r="V441" i="5"/>
  <c r="E441" i="5"/>
  <c r="X441" i="5" s="1"/>
  <c r="V442" i="5"/>
  <c r="E442" i="5" s="1"/>
  <c r="V443" i="5"/>
  <c r="E443" i="5"/>
  <c r="V444" i="5"/>
  <c r="E444" i="5" s="1"/>
  <c r="X444" i="5" s="1"/>
  <c r="V445" i="5"/>
  <c r="E445" i="5"/>
  <c r="X445" i="5" s="1"/>
  <c r="V446" i="5"/>
  <c r="E446" i="5" s="1"/>
  <c r="V447" i="5"/>
  <c r="E447" i="5"/>
  <c r="X447" i="5" s="1"/>
  <c r="V448" i="5"/>
  <c r="E448" i="5" s="1"/>
  <c r="X448" i="5" s="1"/>
  <c r="V449" i="5"/>
  <c r="E449" i="5"/>
  <c r="X449" i="5" s="1"/>
  <c r="V450" i="5"/>
  <c r="E450" i="5" s="1"/>
  <c r="X450" i="5" s="1"/>
  <c r="V451" i="5"/>
  <c r="E451" i="5"/>
  <c r="V452" i="5"/>
  <c r="E452" i="5" s="1"/>
  <c r="X452" i="5" s="1"/>
  <c r="V453" i="5"/>
  <c r="E453" i="5"/>
  <c r="X453" i="5" s="1"/>
  <c r="V454" i="5"/>
  <c r="E454" i="5" s="1"/>
  <c r="V455" i="5"/>
  <c r="E455" i="5"/>
  <c r="X455" i="5" s="1"/>
  <c r="V456" i="5"/>
  <c r="E456" i="5" s="1"/>
  <c r="V457" i="5"/>
  <c r="E457" i="5"/>
  <c r="V458" i="5"/>
  <c r="E458" i="5" s="1"/>
  <c r="X458" i="5" s="1"/>
  <c r="V459" i="5"/>
  <c r="E459" i="5"/>
  <c r="X459" i="5" s="1"/>
  <c r="V460" i="5"/>
  <c r="E460" i="5" s="1"/>
  <c r="V461" i="5"/>
  <c r="E461" i="5"/>
  <c r="X461" i="5" s="1"/>
  <c r="V462" i="5"/>
  <c r="E462" i="5" s="1"/>
  <c r="V463" i="5"/>
  <c r="E463" i="5"/>
  <c r="X463" i="5" s="1"/>
  <c r="V464" i="5"/>
  <c r="E464" i="5" s="1"/>
  <c r="V465" i="5"/>
  <c r="E465" i="5"/>
  <c r="V466" i="5"/>
  <c r="E466" i="5" s="1"/>
  <c r="X466" i="5" s="1"/>
  <c r="V467" i="5"/>
  <c r="E467" i="5"/>
  <c r="V468" i="5"/>
  <c r="E468" i="5" s="1"/>
  <c r="X468" i="5" s="1"/>
  <c r="V469" i="5"/>
  <c r="E469" i="5"/>
  <c r="V470" i="5"/>
  <c r="E470" i="5" s="1"/>
  <c r="X470" i="5" s="1"/>
  <c r="V471" i="5"/>
  <c r="E471" i="5"/>
  <c r="X471" i="5" s="1"/>
  <c r="V472" i="5"/>
  <c r="E472" i="5" s="1"/>
  <c r="V473" i="5"/>
  <c r="E473" i="5"/>
  <c r="V474" i="5"/>
  <c r="E474" i="5" s="1"/>
  <c r="X474" i="5" s="1"/>
  <c r="V475" i="5"/>
  <c r="E475" i="5"/>
  <c r="V476" i="5"/>
  <c r="E476" i="5" s="1"/>
  <c r="V477" i="5"/>
  <c r="E477" i="5"/>
  <c r="V478" i="5"/>
  <c r="E478" i="5" s="1"/>
  <c r="X478" i="5" s="1"/>
  <c r="V479" i="5"/>
  <c r="E479" i="5"/>
  <c r="X479" i="5" s="1"/>
  <c r="V480" i="5"/>
  <c r="E480" i="5" s="1"/>
  <c r="V481" i="5"/>
  <c r="E481" i="5"/>
  <c r="V482" i="5"/>
  <c r="E482" i="5" s="1"/>
  <c r="X482" i="5" s="1"/>
  <c r="V483" i="5"/>
  <c r="E483" i="5"/>
  <c r="V484" i="5"/>
  <c r="E484" i="5" s="1"/>
  <c r="V485" i="5"/>
  <c r="E485" i="5"/>
  <c r="V486" i="5"/>
  <c r="E486" i="5" s="1"/>
  <c r="V487" i="5"/>
  <c r="E487" i="5"/>
  <c r="X487" i="5" s="1"/>
  <c r="V488" i="5"/>
  <c r="E488" i="5" s="1"/>
  <c r="V489" i="5"/>
  <c r="E489" i="5"/>
  <c r="V490" i="5"/>
  <c r="E490" i="5" s="1"/>
  <c r="X490" i="5" s="1"/>
  <c r="V491" i="5"/>
  <c r="E491" i="5"/>
  <c r="X491" i="5" s="1"/>
  <c r="V492" i="5"/>
  <c r="E492" i="5" s="1"/>
  <c r="V493" i="5"/>
  <c r="E493" i="5"/>
  <c r="V494" i="5"/>
  <c r="E494" i="5" s="1"/>
  <c r="X494" i="5" s="1"/>
  <c r="V495" i="5"/>
  <c r="E495" i="5"/>
  <c r="X495" i="5" s="1"/>
  <c r="V496" i="5"/>
  <c r="E496" i="5" s="1"/>
  <c r="V497" i="5"/>
  <c r="E497" i="5"/>
  <c r="V498" i="5"/>
  <c r="E498" i="5" s="1"/>
  <c r="X498" i="5" s="1"/>
  <c r="V499" i="5"/>
  <c r="E499" i="5"/>
  <c r="X499" i="5" s="1"/>
  <c r="V500" i="5"/>
  <c r="E500" i="5" s="1"/>
  <c r="V501" i="5"/>
  <c r="E501" i="5"/>
  <c r="V502" i="5"/>
  <c r="E502" i="5" s="1"/>
  <c r="V503" i="5"/>
  <c r="E503" i="5"/>
  <c r="X503" i="5" s="1"/>
  <c r="V504" i="5"/>
  <c r="E504" i="5" s="1"/>
  <c r="V505" i="5"/>
  <c r="E505" i="5"/>
  <c r="V506" i="5"/>
  <c r="E506" i="5" s="1"/>
  <c r="X506" i="5" s="1"/>
  <c r="V507" i="5"/>
  <c r="E507" i="5"/>
  <c r="X507" i="5" s="1"/>
  <c r="V508" i="5"/>
  <c r="E508" i="5" s="1"/>
  <c r="V509" i="5"/>
  <c r="E509" i="5"/>
  <c r="V510" i="5"/>
  <c r="E510" i="5" s="1"/>
  <c r="V511" i="5"/>
  <c r="E511" i="5"/>
  <c r="X511" i="5" s="1"/>
  <c r="V512" i="5"/>
  <c r="E512" i="5" s="1"/>
  <c r="V513" i="5"/>
  <c r="E513" i="5"/>
  <c r="V514" i="5"/>
  <c r="E514" i="5" s="1"/>
  <c r="V515" i="5"/>
  <c r="E515" i="5"/>
  <c r="X515" i="5" s="1"/>
  <c r="V516" i="5"/>
  <c r="E516" i="5" s="1"/>
  <c r="V517" i="5"/>
  <c r="E517" i="5"/>
  <c r="V518" i="5"/>
  <c r="E518" i="5" s="1"/>
  <c r="V519" i="5"/>
  <c r="E519" i="5"/>
  <c r="X519" i="5" s="1"/>
  <c r="V520" i="5"/>
  <c r="E520" i="5" s="1"/>
  <c r="V521" i="5"/>
  <c r="E521" i="5"/>
  <c r="V522" i="5"/>
  <c r="E522" i="5" s="1"/>
  <c r="X522" i="5" s="1"/>
  <c r="V523" i="5"/>
  <c r="E523" i="5"/>
  <c r="X523" i="5" s="1"/>
  <c r="V524" i="5"/>
  <c r="E524" i="5" s="1"/>
  <c r="V525" i="5"/>
  <c r="E525" i="5"/>
  <c r="V526" i="5"/>
  <c r="E526" i="5" s="1"/>
  <c r="X526" i="5" s="1"/>
  <c r="V527" i="5"/>
  <c r="E527" i="5"/>
  <c r="X527" i="5" s="1"/>
  <c r="V528" i="5"/>
  <c r="E528" i="5" s="1"/>
  <c r="V529" i="5"/>
  <c r="E529" i="5"/>
  <c r="V530" i="5"/>
  <c r="E530" i="5" s="1"/>
  <c r="X530" i="5" s="1"/>
  <c r="V531" i="5"/>
  <c r="E531" i="5"/>
  <c r="V532" i="5"/>
  <c r="E532" i="5" s="1"/>
  <c r="V533" i="5"/>
  <c r="E533" i="5"/>
  <c r="V534" i="5"/>
  <c r="E534" i="5" s="1"/>
  <c r="V535" i="5"/>
  <c r="E535" i="5"/>
  <c r="V536" i="5"/>
  <c r="E536" i="5" s="1"/>
  <c r="V537" i="5"/>
  <c r="E537" i="5"/>
  <c r="V538" i="5"/>
  <c r="E538" i="5" s="1"/>
  <c r="V539" i="5"/>
  <c r="E539" i="5"/>
  <c r="X539" i="5" s="1"/>
  <c r="V540" i="5"/>
  <c r="E540" i="5" s="1"/>
  <c r="V541" i="5"/>
  <c r="E541" i="5"/>
  <c r="V542" i="5"/>
  <c r="E542" i="5" s="1"/>
  <c r="V543" i="5"/>
  <c r="E543" i="5"/>
  <c r="X543" i="5" s="1"/>
  <c r="V544" i="5"/>
  <c r="E544" i="5" s="1"/>
  <c r="V545" i="5"/>
  <c r="E545" i="5"/>
  <c r="V546" i="5"/>
  <c r="E546" i="5" s="1"/>
  <c r="X546" i="5" s="1"/>
  <c r="V547" i="5"/>
  <c r="E547" i="5"/>
  <c r="X547" i="5" s="1"/>
  <c r="V548" i="5"/>
  <c r="E548" i="5" s="1"/>
  <c r="V549" i="5"/>
  <c r="E549" i="5"/>
  <c r="V550" i="5"/>
  <c r="E550" i="5" s="1"/>
  <c r="V551" i="5"/>
  <c r="E551" i="5" s="1"/>
  <c r="X551" i="5" s="1"/>
  <c r="V552" i="5"/>
  <c r="E552" i="5" s="1"/>
  <c r="X552" i="5" s="1"/>
  <c r="V553" i="5"/>
  <c r="E553" i="5"/>
  <c r="V554" i="5"/>
  <c r="E554" i="5" s="1"/>
  <c r="V555" i="5"/>
  <c r="E555" i="5" s="1"/>
  <c r="X555" i="5" s="1"/>
  <c r="V556" i="5"/>
  <c r="E556" i="5" s="1"/>
  <c r="V557" i="5"/>
  <c r="E557" i="5"/>
  <c r="V558" i="5"/>
  <c r="E558" i="5" s="1"/>
  <c r="X558" i="5" s="1"/>
  <c r="V559" i="5"/>
  <c r="E559" i="5" s="1"/>
  <c r="X559" i="5" s="1"/>
  <c r="V560" i="5"/>
  <c r="E560" i="5" s="1"/>
  <c r="X560" i="5" s="1"/>
  <c r="V561" i="5"/>
  <c r="E561" i="5"/>
  <c r="X561" i="5" s="1"/>
  <c r="V562" i="5"/>
  <c r="E562" i="5" s="1"/>
  <c r="V563" i="5"/>
  <c r="E563" i="5" s="1"/>
  <c r="X563" i="5" s="1"/>
  <c r="V564" i="5"/>
  <c r="E564" i="5" s="1"/>
  <c r="X564" i="5" s="1"/>
  <c r="V565" i="5"/>
  <c r="E565" i="5"/>
  <c r="V566" i="5"/>
  <c r="E566" i="5" s="1"/>
  <c r="X566" i="5" s="1"/>
  <c r="V567" i="5"/>
  <c r="E567" i="5" s="1"/>
  <c r="V568" i="5"/>
  <c r="E568" i="5" s="1"/>
  <c r="X568" i="5" s="1"/>
  <c r="V569" i="5"/>
  <c r="E569" i="5"/>
  <c r="V570" i="5"/>
  <c r="E570" i="5" s="1"/>
  <c r="V571" i="5"/>
  <c r="E571" i="5" s="1"/>
  <c r="X571" i="5" s="1"/>
  <c r="V572" i="5"/>
  <c r="E572" i="5" s="1"/>
  <c r="V573" i="5"/>
  <c r="E573" i="5"/>
  <c r="V574" i="5"/>
  <c r="E574" i="5" s="1"/>
  <c r="X574" i="5" s="1"/>
  <c r="V575" i="5"/>
  <c r="E575" i="5" s="1"/>
  <c r="V576" i="5"/>
  <c r="E576" i="5" s="1"/>
  <c r="V577" i="5"/>
  <c r="E577" i="5"/>
  <c r="X577" i="5" s="1"/>
  <c r="V578" i="5"/>
  <c r="E578" i="5" s="1"/>
  <c r="V579" i="5"/>
  <c r="E579" i="5" s="1"/>
  <c r="X579" i="5" s="1"/>
  <c r="V580" i="5"/>
  <c r="E580" i="5" s="1"/>
  <c r="V581" i="5"/>
  <c r="E581" i="5"/>
  <c r="V582" i="5"/>
  <c r="E582" i="5" s="1"/>
  <c r="X582" i="5" s="1"/>
  <c r="V583" i="5"/>
  <c r="E583" i="5" s="1"/>
  <c r="X583" i="5" s="1"/>
  <c r="V584" i="5"/>
  <c r="E584" i="5" s="1"/>
  <c r="X584" i="5" s="1"/>
  <c r="V585" i="5"/>
  <c r="E585" i="5"/>
  <c r="V586" i="5"/>
  <c r="E586" i="5" s="1"/>
  <c r="V587" i="5"/>
  <c r="E587" i="5" s="1"/>
  <c r="V588" i="5"/>
  <c r="E588" i="5" s="1"/>
  <c r="V589" i="5"/>
  <c r="E589" i="5"/>
  <c r="V590" i="5"/>
  <c r="E590" i="5" s="1"/>
  <c r="X590" i="5" s="1"/>
  <c r="V591" i="5"/>
  <c r="E591" i="5" s="1"/>
  <c r="X591" i="5" s="1"/>
  <c r="V592" i="5"/>
  <c r="E592" i="5" s="1"/>
  <c r="V593" i="5"/>
  <c r="E593" i="5"/>
  <c r="X593" i="5" s="1"/>
  <c r="V594" i="5"/>
  <c r="E594" i="5" s="1"/>
  <c r="V595" i="5"/>
  <c r="E595" i="5" s="1"/>
  <c r="V596" i="5"/>
  <c r="E596" i="5" s="1"/>
  <c r="V597" i="5"/>
  <c r="E597" i="5"/>
  <c r="V598" i="5"/>
  <c r="E598" i="5" s="1"/>
  <c r="X598" i="5" s="1"/>
  <c r="V599" i="5"/>
  <c r="E599" i="5" s="1"/>
  <c r="X599" i="5" s="1"/>
  <c r="V600" i="5"/>
  <c r="E600" i="5" s="1"/>
  <c r="X600" i="5" s="1"/>
  <c r="V601" i="5"/>
  <c r="E601" i="5"/>
  <c r="V602" i="5"/>
  <c r="E602" i="5" s="1"/>
  <c r="V603" i="5"/>
  <c r="E603" i="5" s="1"/>
  <c r="X603" i="5" s="1"/>
  <c r="V604" i="5"/>
  <c r="E604" i="5" s="1"/>
  <c r="V605" i="5"/>
  <c r="E605" i="5"/>
  <c r="V606" i="5"/>
  <c r="E606" i="5" s="1"/>
  <c r="X606" i="5" s="1"/>
  <c r="V607" i="5"/>
  <c r="E607" i="5" s="1"/>
  <c r="X607" i="5" s="1"/>
  <c r="V608" i="5"/>
  <c r="E608" i="5" s="1"/>
  <c r="V609" i="5"/>
  <c r="E609" i="5"/>
  <c r="V610" i="5"/>
  <c r="E610" i="5" s="1"/>
  <c r="V611" i="5"/>
  <c r="E611" i="5" s="1"/>
  <c r="X611" i="5" s="1"/>
  <c r="V612" i="5"/>
  <c r="E612" i="5" s="1"/>
  <c r="X612" i="5" s="1"/>
  <c r="V613" i="5"/>
  <c r="E613" i="5"/>
  <c r="V614" i="5"/>
  <c r="E614" i="5" s="1"/>
  <c r="X614" i="5" s="1"/>
  <c r="V615" i="5"/>
  <c r="E615" i="5" s="1"/>
  <c r="X615" i="5" s="1"/>
  <c r="V616" i="5"/>
  <c r="E616" i="5" s="1"/>
  <c r="X616" i="5" s="1"/>
  <c r="V617" i="5"/>
  <c r="E617" i="5"/>
  <c r="V618" i="5"/>
  <c r="E618" i="5" s="1"/>
  <c r="V619" i="5"/>
  <c r="E619" i="5" s="1"/>
  <c r="X619" i="5" s="1"/>
  <c r="V620" i="5"/>
  <c r="E620" i="5" s="1"/>
  <c r="X620" i="5" s="1"/>
  <c r="V621" i="5"/>
  <c r="E621" i="5"/>
  <c r="V622" i="5"/>
  <c r="E622" i="5" s="1"/>
  <c r="V623" i="5"/>
  <c r="E623" i="5" s="1"/>
  <c r="X623" i="5" s="1"/>
  <c r="V624" i="5"/>
  <c r="E624" i="5" s="1"/>
  <c r="X624" i="5" s="1"/>
  <c r="V625" i="5"/>
  <c r="E625" i="5"/>
  <c r="V626" i="5"/>
  <c r="E626" i="5" s="1"/>
  <c r="V627" i="5"/>
  <c r="E627" i="5" s="1"/>
  <c r="X627" i="5" s="1"/>
  <c r="V628" i="5"/>
  <c r="E628" i="5" s="1"/>
  <c r="X628" i="5" s="1"/>
  <c r="V629" i="5"/>
  <c r="E629" i="5"/>
  <c r="V630" i="5"/>
  <c r="E630" i="5" s="1"/>
  <c r="X630" i="5" s="1"/>
  <c r="V631" i="5"/>
  <c r="E631" i="5" s="1"/>
  <c r="X631" i="5" s="1"/>
  <c r="V632" i="5"/>
  <c r="E632" i="5" s="1"/>
  <c r="X632" i="5" s="1"/>
  <c r="V633" i="5"/>
  <c r="E633" i="5"/>
  <c r="V634" i="5"/>
  <c r="E634" i="5" s="1"/>
  <c r="V635" i="5"/>
  <c r="E635" i="5" s="1"/>
  <c r="X635" i="5" s="1"/>
  <c r="V636" i="5"/>
  <c r="E636" i="5" s="1"/>
  <c r="X636" i="5" s="1"/>
  <c r="V637" i="5"/>
  <c r="E637" i="5"/>
  <c r="V638" i="5"/>
  <c r="E638" i="5" s="1"/>
  <c r="X638" i="5" s="1"/>
  <c r="V639" i="5"/>
  <c r="E639" i="5" s="1"/>
  <c r="X639" i="5" s="1"/>
  <c r="V640" i="5"/>
  <c r="E640" i="5" s="1"/>
  <c r="V641" i="5"/>
  <c r="E641" i="5"/>
  <c r="X641" i="5" s="1"/>
  <c r="V642" i="5"/>
  <c r="E642" i="5" s="1"/>
  <c r="V643" i="5"/>
  <c r="E643" i="5" s="1"/>
  <c r="X643" i="5" s="1"/>
  <c r="V644" i="5"/>
  <c r="E644" i="5" s="1"/>
  <c r="V645" i="5"/>
  <c r="E645" i="5"/>
  <c r="V646" i="5"/>
  <c r="E646" i="5" s="1"/>
  <c r="X646" i="5" s="1"/>
  <c r="V647" i="5"/>
  <c r="E647" i="5" s="1"/>
  <c r="X647" i="5" s="1"/>
  <c r="V648" i="5"/>
  <c r="E648" i="5" s="1"/>
  <c r="X648" i="5" s="1"/>
  <c r="V649" i="5"/>
  <c r="E649" i="5"/>
  <c r="V650" i="5"/>
  <c r="E650" i="5" s="1"/>
  <c r="V651" i="5"/>
  <c r="E651" i="5" s="1"/>
  <c r="X651" i="5" s="1"/>
  <c r="V652" i="5"/>
  <c r="E652" i="5" s="1"/>
  <c r="X652" i="5" s="1"/>
  <c r="V653" i="5"/>
  <c r="E653" i="5"/>
  <c r="V654" i="5"/>
  <c r="E654" i="5" s="1"/>
  <c r="X654" i="5" s="1"/>
  <c r="V655" i="5"/>
  <c r="E655" i="5" s="1"/>
  <c r="X655" i="5" s="1"/>
  <c r="V656" i="5"/>
  <c r="E656" i="5" s="1"/>
  <c r="X656" i="5" s="1"/>
  <c r="V657" i="5"/>
  <c r="E657" i="5"/>
  <c r="X657" i="5" s="1"/>
  <c r="V658" i="5"/>
  <c r="E658" i="5" s="1"/>
  <c r="V659" i="5"/>
  <c r="E659" i="5" s="1"/>
  <c r="X659" i="5" s="1"/>
  <c r="V660" i="5"/>
  <c r="E660" i="5" s="1"/>
  <c r="X660" i="5" s="1"/>
  <c r="V661" i="5"/>
  <c r="E661" i="5"/>
  <c r="V662" i="5"/>
  <c r="E662" i="5" s="1"/>
  <c r="V663" i="5"/>
  <c r="E663" i="5" s="1"/>
  <c r="X663" i="5" s="1"/>
  <c r="V664" i="5"/>
  <c r="E664" i="5" s="1"/>
  <c r="X664" i="5" s="1"/>
  <c r="V665" i="5"/>
  <c r="E665" i="5"/>
  <c r="V666" i="5"/>
  <c r="E666" i="5" s="1"/>
  <c r="X666" i="5" s="1"/>
  <c r="V667" i="5"/>
  <c r="E667" i="5" s="1"/>
  <c r="X667" i="5" s="1"/>
  <c r="V668" i="5"/>
  <c r="E668" i="5" s="1"/>
  <c r="X668" i="5" s="1"/>
  <c r="V669" i="5"/>
  <c r="E669" i="5"/>
  <c r="V670" i="5"/>
  <c r="E670" i="5" s="1"/>
  <c r="X670" i="5" s="1"/>
  <c r="V671" i="5"/>
  <c r="E671" i="5" s="1"/>
  <c r="X671" i="5" s="1"/>
  <c r="V672" i="5"/>
  <c r="E672" i="5" s="1"/>
  <c r="V673" i="5"/>
  <c r="E673" i="5"/>
  <c r="X673" i="5" s="1"/>
  <c r="V674" i="5"/>
  <c r="E674" i="5" s="1"/>
  <c r="X674" i="5" s="1"/>
  <c r="V675" i="5"/>
  <c r="E675" i="5" s="1"/>
  <c r="V676" i="5"/>
  <c r="E676" i="5" s="1"/>
  <c r="X676" i="5" s="1"/>
  <c r="V677" i="5"/>
  <c r="E677" i="5"/>
  <c r="V678" i="5"/>
  <c r="E678" i="5" s="1"/>
  <c r="V679" i="5"/>
  <c r="E679" i="5" s="1"/>
  <c r="X679" i="5" s="1"/>
  <c r="V680" i="5"/>
  <c r="E680" i="5" s="1"/>
  <c r="V681" i="5"/>
  <c r="E681" i="5"/>
  <c r="X681" i="5" s="1"/>
  <c r="V682" i="5"/>
  <c r="E682" i="5" s="1"/>
  <c r="V683" i="5"/>
  <c r="E683" i="5" s="1"/>
  <c r="X683" i="5" s="1"/>
  <c r="V684" i="5"/>
  <c r="E684" i="5" s="1"/>
  <c r="V685" i="5"/>
  <c r="E685" i="5"/>
  <c r="V686" i="5"/>
  <c r="E686" i="5" s="1"/>
  <c r="X686" i="5" s="1"/>
  <c r="V687" i="5"/>
  <c r="E687" i="5" s="1"/>
  <c r="X687" i="5" s="1"/>
  <c r="V688" i="5"/>
  <c r="E688" i="5" s="1"/>
  <c r="X688" i="5" s="1"/>
  <c r="V689" i="5"/>
  <c r="E689" i="5"/>
  <c r="V690" i="5"/>
  <c r="E690" i="5" s="1"/>
  <c r="V691" i="5"/>
  <c r="E691" i="5" s="1"/>
  <c r="X691" i="5" s="1"/>
  <c r="V692" i="5"/>
  <c r="E692" i="5" s="1"/>
  <c r="X692" i="5" s="1"/>
  <c r="V693" i="5"/>
  <c r="E693" i="5"/>
  <c r="V694" i="5"/>
  <c r="E694" i="5" s="1"/>
  <c r="X694" i="5" s="1"/>
  <c r="V695" i="5"/>
  <c r="E695" i="5" s="1"/>
  <c r="X695" i="5" s="1"/>
  <c r="V696" i="5"/>
  <c r="E696" i="5" s="1"/>
  <c r="X696" i="5" s="1"/>
  <c r="V697" i="5"/>
  <c r="E697" i="5"/>
  <c r="X697" i="5" s="1"/>
  <c r="V698" i="5"/>
  <c r="E698" i="5" s="1"/>
  <c r="V699" i="5"/>
  <c r="E699" i="5" s="1"/>
  <c r="X699" i="5" s="1"/>
  <c r="V700" i="5"/>
  <c r="E700" i="5" s="1"/>
  <c r="X700" i="5" s="1"/>
  <c r="V701" i="5"/>
  <c r="E701" i="5"/>
  <c r="V702" i="5"/>
  <c r="E702" i="5" s="1"/>
  <c r="X702" i="5" s="1"/>
  <c r="V703" i="5"/>
  <c r="E703" i="5" s="1"/>
  <c r="X703" i="5" s="1"/>
  <c r="V704" i="5"/>
  <c r="E704" i="5" s="1"/>
  <c r="X704" i="5" s="1"/>
  <c r="V705" i="5"/>
  <c r="E705" i="5"/>
  <c r="X705" i="5" s="1"/>
  <c r="V706" i="5"/>
  <c r="E706" i="5" s="1"/>
  <c r="V707" i="5"/>
  <c r="E707" i="5" s="1"/>
  <c r="X707" i="5" s="1"/>
  <c r="V708" i="5"/>
  <c r="E708" i="5" s="1"/>
  <c r="V709" i="5"/>
  <c r="E709" i="5"/>
  <c r="V710" i="5"/>
  <c r="E710" i="5" s="1"/>
  <c r="V711" i="5"/>
  <c r="E711" i="5" s="1"/>
  <c r="X711" i="5" s="1"/>
  <c r="V712" i="5"/>
  <c r="E712" i="5" s="1"/>
  <c r="V713" i="5"/>
  <c r="E713" i="5"/>
  <c r="X713" i="5" s="1"/>
  <c r="V714" i="5"/>
  <c r="E714" i="5" s="1"/>
  <c r="V715" i="5"/>
  <c r="E715" i="5" s="1"/>
  <c r="X715" i="5" s="1"/>
  <c r="V716" i="5"/>
  <c r="E716" i="5" s="1"/>
  <c r="V717" i="5"/>
  <c r="E717" i="5"/>
  <c r="V718" i="5"/>
  <c r="E718" i="5" s="1"/>
  <c r="X718" i="5" s="1"/>
  <c r="V719" i="5"/>
  <c r="E719" i="5" s="1"/>
  <c r="X719" i="5" s="1"/>
  <c r="V720" i="5"/>
  <c r="E720" i="5" s="1"/>
  <c r="X720" i="5" s="1"/>
  <c r="V721" i="5"/>
  <c r="E721" i="5"/>
  <c r="X721" i="5" s="1"/>
  <c r="V722" i="5"/>
  <c r="E722" i="5" s="1"/>
  <c r="V723" i="5"/>
  <c r="E723" i="5" s="1"/>
  <c r="X723" i="5" s="1"/>
  <c r="V724" i="5"/>
  <c r="E724" i="5" s="1"/>
  <c r="V725" i="5"/>
  <c r="E725" i="5"/>
  <c r="V726" i="5"/>
  <c r="E726" i="5" s="1"/>
  <c r="X726" i="5" s="1"/>
  <c r="V727" i="5"/>
  <c r="E727" i="5" s="1"/>
  <c r="X727" i="5" s="1"/>
  <c r="V728" i="5"/>
  <c r="E728" i="5" s="1"/>
  <c r="V729" i="5"/>
  <c r="E729" i="5"/>
  <c r="X729" i="5" s="1"/>
  <c r="V730" i="5"/>
  <c r="E730" i="5" s="1"/>
  <c r="V731" i="5"/>
  <c r="E731" i="5" s="1"/>
  <c r="X731" i="5" s="1"/>
  <c r="V732" i="5"/>
  <c r="E732" i="5" s="1"/>
  <c r="V733" i="5"/>
  <c r="E733" i="5"/>
  <c r="V734" i="5"/>
  <c r="E734" i="5" s="1"/>
  <c r="X734" i="5" s="1"/>
  <c r="V735" i="5"/>
  <c r="E735" i="5" s="1"/>
  <c r="X735" i="5" s="1"/>
  <c r="V736" i="5"/>
  <c r="E736" i="5" s="1"/>
  <c r="X736" i="5" s="1"/>
  <c r="V737" i="5"/>
  <c r="E737" i="5"/>
  <c r="X737" i="5" s="1"/>
  <c r="V738" i="5"/>
  <c r="E738" i="5" s="1"/>
  <c r="V739" i="5"/>
  <c r="E739" i="5" s="1"/>
  <c r="X739" i="5" s="1"/>
  <c r="V740" i="5"/>
  <c r="E740" i="5" s="1"/>
  <c r="V741" i="5"/>
  <c r="E741" i="5"/>
  <c r="V742" i="5"/>
  <c r="E742" i="5" s="1"/>
  <c r="X742" i="5" s="1"/>
  <c r="V743" i="5"/>
  <c r="E743" i="5" s="1"/>
  <c r="X743" i="5" s="1"/>
  <c r="V744" i="5"/>
  <c r="E744" i="5" s="1"/>
  <c r="X744" i="5" s="1"/>
  <c r="V745" i="5"/>
  <c r="E745" i="5"/>
  <c r="X745" i="5" s="1"/>
  <c r="V746" i="5"/>
  <c r="E746" i="5" s="1"/>
  <c r="V747" i="5"/>
  <c r="E747" i="5" s="1"/>
  <c r="X747" i="5" s="1"/>
  <c r="V748" i="5"/>
  <c r="E748" i="5" s="1"/>
  <c r="V749" i="5"/>
  <c r="E749" i="5"/>
  <c r="V750" i="5"/>
  <c r="E750" i="5" s="1"/>
  <c r="V751" i="5"/>
  <c r="E751" i="5" s="1"/>
  <c r="X751" i="5" s="1"/>
  <c r="V752" i="5"/>
  <c r="E752" i="5" s="1"/>
  <c r="V753" i="5"/>
  <c r="E753" i="5"/>
  <c r="V754" i="5"/>
  <c r="E754" i="5" s="1"/>
  <c r="V755" i="5"/>
  <c r="E755" i="5" s="1"/>
  <c r="X755" i="5" s="1"/>
  <c r="V756" i="5"/>
  <c r="E756" i="5" s="1"/>
  <c r="X756" i="5" s="1"/>
  <c r="V757" i="5"/>
  <c r="E757" i="5"/>
  <c r="V758" i="5"/>
  <c r="E758" i="5" s="1"/>
  <c r="V759" i="5"/>
  <c r="E759" i="5" s="1"/>
  <c r="X759" i="5" s="1"/>
  <c r="V760" i="5"/>
  <c r="E760" i="5" s="1"/>
  <c r="X760" i="5" s="1"/>
  <c r="V761" i="5"/>
  <c r="E761" i="5"/>
  <c r="V762" i="5"/>
  <c r="E762" i="5" s="1"/>
  <c r="V763" i="5"/>
  <c r="E763" i="5" s="1"/>
  <c r="X763" i="5" s="1"/>
  <c r="V764" i="5"/>
  <c r="E764" i="5" s="1"/>
  <c r="V765" i="5"/>
  <c r="E765" i="5"/>
  <c r="V766" i="5"/>
  <c r="E766" i="5" s="1"/>
  <c r="X766" i="5" s="1"/>
  <c r="V767" i="5"/>
  <c r="E767" i="5" s="1"/>
  <c r="V768" i="5"/>
  <c r="E768" i="5" s="1"/>
  <c r="X768" i="5" s="1"/>
  <c r="V769" i="5"/>
  <c r="E769" i="5"/>
  <c r="V770" i="5"/>
  <c r="E770" i="5" s="1"/>
  <c r="X770" i="5" s="1"/>
  <c r="V771" i="5"/>
  <c r="E771" i="5" s="1"/>
  <c r="X771" i="5" s="1"/>
  <c r="V772" i="5"/>
  <c r="E772" i="5" s="1"/>
  <c r="X772" i="5" s="1"/>
  <c r="V773" i="5"/>
  <c r="E773" i="5"/>
  <c r="V774" i="5"/>
  <c r="E774" i="5" s="1"/>
  <c r="V775" i="5"/>
  <c r="E775" i="5" s="1"/>
  <c r="X775" i="5" s="1"/>
  <c r="V776" i="5"/>
  <c r="E776" i="5" s="1"/>
  <c r="X776" i="5" s="1"/>
  <c r="V777" i="5"/>
  <c r="E777" i="5"/>
  <c r="X777" i="5" s="1"/>
  <c r="V778" i="5"/>
  <c r="E778" i="5" s="1"/>
  <c r="X778" i="5" s="1"/>
  <c r="V779" i="5"/>
  <c r="E779" i="5" s="1"/>
  <c r="X779" i="5" s="1"/>
  <c r="V780" i="5"/>
  <c r="E780" i="5" s="1"/>
  <c r="X780" i="5" s="1"/>
  <c r="V781" i="5"/>
  <c r="E781" i="5"/>
  <c r="V782" i="5"/>
  <c r="E782" i="5" s="1"/>
  <c r="X782" i="5" s="1"/>
  <c r="V783" i="5"/>
  <c r="E783" i="5" s="1"/>
  <c r="X783" i="5" s="1"/>
  <c r="V784" i="5"/>
  <c r="E784" i="5" s="1"/>
  <c r="X784" i="5" s="1"/>
  <c r="V785" i="5"/>
  <c r="E785" i="5"/>
  <c r="X785" i="5" s="1"/>
  <c r="V786" i="5"/>
  <c r="E786" i="5" s="1"/>
  <c r="X786" i="5" s="1"/>
  <c r="V787" i="5"/>
  <c r="E787" i="5" s="1"/>
  <c r="X787" i="5" s="1"/>
  <c r="V788" i="5"/>
  <c r="E788" i="5" s="1"/>
  <c r="V789" i="5"/>
  <c r="E789" i="5"/>
  <c r="V790" i="5"/>
  <c r="E790" i="5" s="1"/>
  <c r="X790" i="5" s="1"/>
  <c r="V791" i="5"/>
  <c r="E791" i="5" s="1"/>
  <c r="X791" i="5" s="1"/>
  <c r="V792" i="5"/>
  <c r="E792" i="5" s="1"/>
  <c r="X792" i="5" s="1"/>
  <c r="V793" i="5"/>
  <c r="E793" i="5"/>
  <c r="X793" i="5" s="1"/>
  <c r="V794" i="5"/>
  <c r="E794" i="5" s="1"/>
  <c r="V795" i="5"/>
  <c r="E795" i="5" s="1"/>
  <c r="X795" i="5" s="1"/>
  <c r="V796" i="5"/>
  <c r="E796" i="5" s="1"/>
  <c r="X796" i="5" s="1"/>
  <c r="V797" i="5"/>
  <c r="E797" i="5"/>
  <c r="V798" i="5"/>
  <c r="E798" i="5" s="1"/>
  <c r="X798" i="5" s="1"/>
  <c r="V799" i="5"/>
  <c r="E799" i="5" s="1"/>
  <c r="V800" i="5"/>
  <c r="E800" i="5" s="1"/>
  <c r="X800" i="5" s="1"/>
  <c r="V801" i="5"/>
  <c r="E801" i="5"/>
  <c r="X801" i="5" s="1"/>
  <c r="V802" i="5"/>
  <c r="E802" i="5" s="1"/>
  <c r="X802" i="5" s="1"/>
  <c r="V803" i="5"/>
  <c r="E803" i="5" s="1"/>
  <c r="X803" i="5" s="1"/>
  <c r="V804" i="5"/>
  <c r="E804" i="5" s="1"/>
  <c r="V805" i="5"/>
  <c r="E805" i="5"/>
  <c r="V806" i="5"/>
  <c r="E806" i="5" s="1"/>
  <c r="X806" i="5" s="1"/>
  <c r="V807" i="5"/>
  <c r="E807" i="5" s="1"/>
  <c r="X807" i="5" s="1"/>
  <c r="V808" i="5"/>
  <c r="E808" i="5" s="1"/>
  <c r="X808" i="5" s="1"/>
  <c r="V809" i="5"/>
  <c r="E809" i="5"/>
  <c r="X809" i="5" s="1"/>
  <c r="V810" i="5"/>
  <c r="E810" i="5" s="1"/>
  <c r="V811" i="5"/>
  <c r="E811" i="5" s="1"/>
  <c r="X811" i="5" s="1"/>
  <c r="V812" i="5"/>
  <c r="E812" i="5" s="1"/>
  <c r="V813" i="5"/>
  <c r="E813" i="5"/>
  <c r="X813" i="5" s="1"/>
  <c r="V814" i="5"/>
  <c r="E814" i="5" s="1"/>
  <c r="V815" i="5"/>
  <c r="E815" i="5" s="1"/>
  <c r="X815" i="5" s="1"/>
  <c r="V816" i="5"/>
  <c r="E816" i="5" s="1"/>
  <c r="V817" i="5"/>
  <c r="E817" i="5"/>
  <c r="X817" i="5" s="1"/>
  <c r="V818" i="5"/>
  <c r="E818" i="5" s="1"/>
  <c r="V819" i="5"/>
  <c r="E819" i="5" s="1"/>
  <c r="X819" i="5" s="1"/>
  <c r="V820" i="5"/>
  <c r="E820" i="5" s="1"/>
  <c r="V821" i="5"/>
  <c r="E821" i="5"/>
  <c r="V822" i="5"/>
  <c r="E822" i="5" s="1"/>
  <c r="X822" i="5" s="1"/>
  <c r="V823" i="5"/>
  <c r="E823" i="5" s="1"/>
  <c r="X823" i="5" s="1"/>
  <c r="V824" i="5"/>
  <c r="E824" i="5" s="1"/>
  <c r="X824" i="5" s="1"/>
  <c r="V825" i="5"/>
  <c r="E825" i="5"/>
  <c r="X825" i="5" s="1"/>
  <c r="V826" i="5"/>
  <c r="E826" i="5" s="1"/>
  <c r="V827" i="5"/>
  <c r="E827" i="5" s="1"/>
  <c r="X827" i="5" s="1"/>
  <c r="V828" i="5"/>
  <c r="E828" i="5" s="1"/>
  <c r="X828" i="5" s="1"/>
  <c r="V829" i="5"/>
  <c r="E829" i="5"/>
  <c r="V830" i="5"/>
  <c r="E830" i="5" s="1"/>
  <c r="X830" i="5" s="1"/>
  <c r="V831" i="5"/>
  <c r="E831" i="5" s="1"/>
  <c r="X831" i="5" s="1"/>
  <c r="V832" i="5"/>
  <c r="E832" i="5" s="1"/>
  <c r="X832" i="5" s="1"/>
  <c r="V833" i="5"/>
  <c r="E833" i="5"/>
  <c r="X833" i="5" s="1"/>
  <c r="V834" i="5"/>
  <c r="E834" i="5" s="1"/>
  <c r="V835" i="5"/>
  <c r="E835" i="5" s="1"/>
  <c r="X835" i="5" s="1"/>
  <c r="V836" i="5"/>
  <c r="E836" i="5" s="1"/>
  <c r="X836" i="5" s="1"/>
  <c r="V837" i="5"/>
  <c r="E837" i="5"/>
  <c r="V838" i="5"/>
  <c r="E838" i="5" s="1"/>
  <c r="X838" i="5" s="1"/>
  <c r="V839" i="5"/>
  <c r="E839" i="5" s="1"/>
  <c r="X839" i="5" s="1"/>
  <c r="V840" i="5"/>
  <c r="E840" i="5" s="1"/>
  <c r="X840" i="5" s="1"/>
  <c r="V841" i="5"/>
  <c r="E841" i="5"/>
  <c r="V842" i="5"/>
  <c r="E842" i="5" s="1"/>
  <c r="V843" i="5"/>
  <c r="E843" i="5" s="1"/>
  <c r="X843" i="5" s="1"/>
  <c r="V844" i="5"/>
  <c r="E844" i="5" s="1"/>
  <c r="V845" i="5"/>
  <c r="E845" i="5"/>
  <c r="V846" i="5"/>
  <c r="E846" i="5" s="1"/>
  <c r="V847" i="5"/>
  <c r="E847" i="5" s="1"/>
  <c r="X847" i="5" s="1"/>
  <c r="V848" i="5"/>
  <c r="E848" i="5" s="1"/>
  <c r="X848" i="5" s="1"/>
  <c r="V849" i="5"/>
  <c r="E849" i="5"/>
  <c r="X849" i="5" s="1"/>
  <c r="V850" i="5"/>
  <c r="E850" i="5" s="1"/>
  <c r="V851" i="5"/>
  <c r="E851" i="5" s="1"/>
  <c r="X851" i="5" s="1"/>
  <c r="V852" i="5"/>
  <c r="E852" i="5" s="1"/>
  <c r="V853" i="5"/>
  <c r="E853" i="5"/>
  <c r="V854" i="5"/>
  <c r="E854" i="5"/>
  <c r="V855" i="5"/>
  <c r="E855" i="5"/>
  <c r="V856" i="5"/>
  <c r="E856" i="5"/>
  <c r="V857" i="5"/>
  <c r="E857" i="5"/>
  <c r="V858" i="5"/>
  <c r="E858" i="5"/>
  <c r="V859" i="5"/>
  <c r="E859" i="5"/>
  <c r="V860" i="5"/>
  <c r="E860" i="5"/>
  <c r="V861" i="5"/>
  <c r="E861" i="5"/>
  <c r="V862" i="5"/>
  <c r="E862" i="5"/>
  <c r="X862" i="5" s="1"/>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X883" i="5" s="1"/>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X910" i="5" s="1"/>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X931" i="5" s="1"/>
  <c r="V932" i="5"/>
  <c r="E932" i="5"/>
  <c r="V933" i="5"/>
  <c r="E933" i="5"/>
  <c r="V934" i="5"/>
  <c r="E934" i="5"/>
  <c r="X934" i="5" s="1"/>
  <c r="V935" i="5"/>
  <c r="E935" i="5"/>
  <c r="V936" i="5"/>
  <c r="E936" i="5"/>
  <c r="V937" i="5"/>
  <c r="E937" i="5"/>
  <c r="V938" i="5"/>
  <c r="E938" i="5"/>
  <c r="X938" i="5" s="1"/>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X954" i="5" s="1"/>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X982" i="5" s="1"/>
  <c r="V983" i="5"/>
  <c r="E983" i="5"/>
  <c r="V984" i="5"/>
  <c r="E984" i="5"/>
  <c r="V985" i="5"/>
  <c r="E985" i="5"/>
  <c r="V986" i="5"/>
  <c r="E986" i="5"/>
  <c r="V987" i="5"/>
  <c r="E987" i="5"/>
  <c r="V988" i="5"/>
  <c r="E988" i="5"/>
  <c r="V989" i="5"/>
  <c r="E989" i="5"/>
  <c r="V990" i="5"/>
  <c r="E990" i="5"/>
  <c r="V991" i="5"/>
  <c r="E991" i="5"/>
  <c r="X991" i="5" s="1"/>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X1006" i="5" s="1"/>
  <c r="V1007" i="5"/>
  <c r="E1007" i="5"/>
  <c r="V1008" i="5"/>
  <c r="E1008" i="5"/>
  <c r="V1009" i="5"/>
  <c r="E1009" i="5"/>
  <c r="V1010" i="5"/>
  <c r="E1010" i="5"/>
  <c r="V1011" i="5"/>
  <c r="E1011" i="5"/>
  <c r="X1011" i="5" s="1"/>
  <c r="V1012" i="5"/>
  <c r="E1012" i="5"/>
  <c r="V1013" i="5"/>
  <c r="E1013" i="5"/>
  <c r="V1014" i="5"/>
  <c r="E1014" i="5"/>
  <c r="V1015" i="5"/>
  <c r="E1015" i="5"/>
  <c r="V1016" i="5"/>
  <c r="E1016" i="5"/>
  <c r="V1017" i="5"/>
  <c r="E1017" i="5"/>
  <c r="V1018" i="5"/>
  <c r="E1018" i="5"/>
  <c r="X1018" i="5" s="1"/>
  <c r="V1019" i="5"/>
  <c r="E1019" i="5"/>
  <c r="X1019" i="5" s="1"/>
  <c r="V1020" i="5"/>
  <c r="E1020" i="5"/>
  <c r="V1021" i="5"/>
  <c r="E1021" i="5"/>
  <c r="V1022" i="5"/>
  <c r="E1022" i="5"/>
  <c r="X1022" i="5" s="1"/>
  <c r="V1023" i="5"/>
  <c r="E1023" i="5"/>
  <c r="X1023" i="5" s="1"/>
  <c r="V1024" i="5"/>
  <c r="E1024" i="5"/>
  <c r="V1025" i="5"/>
  <c r="E1025" i="5"/>
  <c r="V1026" i="5"/>
  <c r="E1026" i="5"/>
  <c r="V1027" i="5"/>
  <c r="E1027" i="5"/>
  <c r="V1028" i="5"/>
  <c r="E1028" i="5"/>
  <c r="V1029" i="5"/>
  <c r="E1029" i="5"/>
  <c r="V1030" i="5"/>
  <c r="E1030" i="5"/>
  <c r="V1031" i="5"/>
  <c r="E1031" i="5"/>
  <c r="X1031" i="5" s="1"/>
  <c r="V1032" i="5"/>
  <c r="E1032" i="5"/>
  <c r="V1033" i="5"/>
  <c r="E1033" i="5"/>
  <c r="V1034" i="5"/>
  <c r="E1034" i="5"/>
  <c r="V1035" i="5"/>
  <c r="E1035" i="5"/>
  <c r="V1036" i="5"/>
  <c r="E1036" i="5"/>
  <c r="V1037" i="5"/>
  <c r="E1037" i="5"/>
  <c r="V1038" i="5"/>
  <c r="E1038" i="5"/>
  <c r="X1038" i="5" s="1"/>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X1050" i="5" s="1"/>
  <c r="V1051" i="5"/>
  <c r="E1051" i="5"/>
  <c r="V1052" i="5"/>
  <c r="E1052" i="5"/>
  <c r="V1053" i="5"/>
  <c r="E1053" i="5"/>
  <c r="V1054" i="5"/>
  <c r="E1054" i="5"/>
  <c r="V1055" i="5"/>
  <c r="E1055" i="5"/>
  <c r="V1056" i="5"/>
  <c r="E1056" i="5"/>
  <c r="V1057" i="5"/>
  <c r="E1057" i="5"/>
  <c r="V1058" i="5"/>
  <c r="E1058" i="5"/>
  <c r="V1059" i="5"/>
  <c r="E1059" i="5"/>
  <c r="X1059" i="5" s="1"/>
  <c r="V1060" i="5"/>
  <c r="E1060" i="5"/>
  <c r="V1061" i="5"/>
  <c r="E1061" i="5"/>
  <c r="V1062" i="5"/>
  <c r="E1062" i="5"/>
  <c r="V1063" i="5"/>
  <c r="E1063" i="5"/>
  <c r="V1064" i="5"/>
  <c r="E1064" i="5"/>
  <c r="V1065" i="5"/>
  <c r="E1065" i="5"/>
  <c r="V1066" i="5"/>
  <c r="E1066" i="5"/>
  <c r="V1067" i="5"/>
  <c r="E1067" i="5"/>
  <c r="V1068" i="5"/>
  <c r="E1068" i="5"/>
  <c r="V1069" i="5"/>
  <c r="E1069" i="5"/>
  <c r="V1070" i="5"/>
  <c r="E1070" i="5"/>
  <c r="X1070" i="5" s="1"/>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X1082" i="5" s="1"/>
  <c r="V1083" i="5"/>
  <c r="E1083" i="5"/>
  <c r="X1083" i="5" s="1"/>
  <c r="V1084" i="5"/>
  <c r="E1084" i="5"/>
  <c r="V1085" i="5"/>
  <c r="E1085" i="5"/>
  <c r="V1086" i="5"/>
  <c r="E1086" i="5"/>
  <c r="V1087" i="5"/>
  <c r="E1087" i="5"/>
  <c r="X1087" i="5" s="1"/>
  <c r="V1088" i="5"/>
  <c r="E1088" i="5"/>
  <c r="V1089" i="5"/>
  <c r="E1089" i="5"/>
  <c r="V1090" i="5"/>
  <c r="E1090" i="5"/>
  <c r="V1091" i="5"/>
  <c r="E1091" i="5"/>
  <c r="X1091" i="5" s="1"/>
  <c r="V1092" i="5"/>
  <c r="E1092" i="5"/>
  <c r="V1093" i="5"/>
  <c r="E1093" i="5"/>
  <c r="V1094" i="5"/>
  <c r="E1094" i="5"/>
  <c r="X1094" i="5" s="1"/>
  <c r="V1095" i="5"/>
  <c r="E1095" i="5"/>
  <c r="V1096" i="5"/>
  <c r="E1096" i="5"/>
  <c r="V1097" i="5"/>
  <c r="E1097" i="5"/>
  <c r="V1098" i="5"/>
  <c r="E1098" i="5"/>
  <c r="V1099" i="5"/>
  <c r="E1099" i="5"/>
  <c r="V1100" i="5"/>
  <c r="E1100" i="5"/>
  <c r="V1101" i="5"/>
  <c r="E1101" i="5"/>
  <c r="V1102" i="5"/>
  <c r="E1102" i="5"/>
  <c r="X1102" i="5" s="1"/>
  <c r="V1103" i="5"/>
  <c r="E1103" i="5"/>
  <c r="X1103" i="5" s="1"/>
  <c r="V1104" i="5"/>
  <c r="E1104" i="5"/>
  <c r="V1105" i="5"/>
  <c r="E1105" i="5"/>
  <c r="V1106" i="5"/>
  <c r="E1106" i="5"/>
  <c r="V1107" i="5"/>
  <c r="E1107" i="5"/>
  <c r="V1108" i="5"/>
  <c r="E1108" i="5"/>
  <c r="V1109" i="5"/>
  <c r="E1109" i="5"/>
  <c r="V1110" i="5"/>
  <c r="E1110" i="5"/>
  <c r="V1111" i="5"/>
  <c r="E1111" i="5"/>
  <c r="X1111" i="5" s="1"/>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X1126" i="5" s="1"/>
  <c r="V1127" i="5"/>
  <c r="E1127" i="5"/>
  <c r="V1128" i="5"/>
  <c r="E1128" i="5"/>
  <c r="V1129" i="5"/>
  <c r="E1129" i="5"/>
  <c r="V1130" i="5"/>
  <c r="E1130" i="5"/>
  <c r="X1130" i="5" s="1"/>
  <c r="V1131" i="5"/>
  <c r="E1131" i="5"/>
  <c r="V1132" i="5"/>
  <c r="E1132" i="5"/>
  <c r="X1132" i="5" s="1"/>
  <c r="V1133" i="5"/>
  <c r="E1133" i="5"/>
  <c r="V1134" i="5"/>
  <c r="E1134" i="5"/>
  <c r="V1135" i="5"/>
  <c r="E1135" i="5"/>
  <c r="V1136" i="5"/>
  <c r="E1136" i="5"/>
  <c r="X1136" i="5" s="1"/>
  <c r="V1137" i="5"/>
  <c r="E1137" i="5"/>
  <c r="V1138" i="5"/>
  <c r="E1138" i="5"/>
  <c r="V1139" i="5"/>
  <c r="E1139" i="5"/>
  <c r="X1139" i="5" s="1"/>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X1154" i="5" s="1"/>
  <c r="V1155" i="5"/>
  <c r="E1155" i="5"/>
  <c r="V1156" i="5"/>
  <c r="E1156" i="5"/>
  <c r="V1157" i="5"/>
  <c r="E1157" i="5"/>
  <c r="X1157" i="5" s="1"/>
  <c r="V1158" i="5"/>
  <c r="E1158" i="5"/>
  <c r="V1159" i="5"/>
  <c r="E1159" i="5"/>
  <c r="V1160" i="5"/>
  <c r="E1160" i="5"/>
  <c r="V1161" i="5"/>
  <c r="E1161" i="5"/>
  <c r="X1161" i="5" s="1"/>
  <c r="V1162" i="5"/>
  <c r="E1162" i="5"/>
  <c r="V1163" i="5"/>
  <c r="E1163" i="5"/>
  <c r="V1164" i="5"/>
  <c r="E1164" i="5"/>
  <c r="V1165" i="5"/>
  <c r="E1165" i="5"/>
  <c r="X1165" i="5" s="1"/>
  <c r="V1166" i="5"/>
  <c r="E1166" i="5"/>
  <c r="V1167" i="5"/>
  <c r="E1167" i="5"/>
  <c r="V1168" i="5"/>
  <c r="E1168" i="5"/>
  <c r="X1168" i="5" s="1"/>
  <c r="V1169" i="5"/>
  <c r="E1169" i="5"/>
  <c r="V1170" i="5"/>
  <c r="E1170" i="5"/>
  <c r="V1171" i="5"/>
  <c r="E1171" i="5"/>
  <c r="V1172" i="5"/>
  <c r="E1172" i="5"/>
  <c r="V1173" i="5"/>
  <c r="E1173" i="5"/>
  <c r="X1173" i="5" s="1"/>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X1189" i="5" s="1"/>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X1213" i="5" s="1"/>
  <c r="V1214" i="5"/>
  <c r="E1214" i="5"/>
  <c r="V1215" i="5"/>
  <c r="E1215" i="5"/>
  <c r="V1216" i="5"/>
  <c r="E1216" i="5"/>
  <c r="V1217" i="5"/>
  <c r="E1217" i="5"/>
  <c r="V1218" i="5"/>
  <c r="E1218" i="5"/>
  <c r="V1219" i="5"/>
  <c r="E1219" i="5"/>
  <c r="V1220" i="5"/>
  <c r="E1220" i="5"/>
  <c r="V1221" i="5"/>
  <c r="E1221" i="5"/>
  <c r="X1221" i="5" s="1"/>
  <c r="V1222" i="5"/>
  <c r="E1222" i="5"/>
  <c r="V1223" i="5"/>
  <c r="E1223" i="5"/>
  <c r="V1224" i="5"/>
  <c r="E1224" i="5"/>
  <c r="X1224" i="5" s="1"/>
  <c r="V1225" i="5"/>
  <c r="E1225" i="5"/>
  <c r="V1226" i="5"/>
  <c r="E1226" i="5"/>
  <c r="V1227" i="5"/>
  <c r="E1227" i="5"/>
  <c r="V1228" i="5"/>
  <c r="E1228" i="5"/>
  <c r="V1229" i="5"/>
  <c r="E1229" i="5"/>
  <c r="X1229" i="5" s="1"/>
  <c r="V1230" i="5"/>
  <c r="E1230" i="5"/>
  <c r="V1231" i="5"/>
  <c r="E1231" i="5"/>
  <c r="V1232" i="5"/>
  <c r="E1232" i="5"/>
  <c r="V1233" i="5"/>
  <c r="E1233" i="5"/>
  <c r="X1233" i="5" s="1"/>
  <c r="V1234" i="5"/>
  <c r="E1234" i="5"/>
  <c r="V1235" i="5"/>
  <c r="E1235" i="5"/>
  <c r="V1236" i="5"/>
  <c r="E1236" i="5"/>
  <c r="X1236" i="5" s="1"/>
  <c r="V1237" i="5"/>
  <c r="E1237" i="5"/>
  <c r="X1237" i="5" s="1"/>
  <c r="V1238" i="5"/>
  <c r="E1238" i="5"/>
  <c r="V1239" i="5"/>
  <c r="E1239" i="5"/>
  <c r="V1240" i="5"/>
  <c r="E1240" i="5"/>
  <c r="V1241" i="5"/>
  <c r="E1241" i="5"/>
  <c r="X1241" i="5" s="1"/>
  <c r="V1242" i="5"/>
  <c r="E1242" i="5"/>
  <c r="V1243" i="5"/>
  <c r="E1243" i="5"/>
  <c r="V1244" i="5"/>
  <c r="E1244" i="5"/>
  <c r="V1245" i="5"/>
  <c r="E1245" i="5"/>
  <c r="X1245" i="5" s="1"/>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X1344" i="5" s="1"/>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X1450" i="5" s="1"/>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X1466" i="5" s="1"/>
  <c r="V1467" i="5"/>
  <c r="E1467" i="5"/>
  <c r="X1467" i="5" s="1"/>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X1479" i="5" s="1"/>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X1497" i="5" s="1"/>
  <c r="V1498" i="5"/>
  <c r="E1498" i="5"/>
  <c r="V1499" i="5"/>
  <c r="E1499" i="5"/>
  <c r="X1499" i="5" s="1"/>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X1511" i="5" s="1"/>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X1551" i="5" s="1"/>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X1628" i="5" s="1"/>
  <c r="V1629" i="5"/>
  <c r="E1629" i="5"/>
  <c r="V1630" i="5"/>
  <c r="E1630" i="5"/>
  <c r="V1631" i="5"/>
  <c r="E1631" i="5"/>
  <c r="V1632" i="5"/>
  <c r="E1632" i="5"/>
  <c r="V1633" i="5"/>
  <c r="E1633" i="5"/>
  <c r="V1634" i="5"/>
  <c r="E1634" i="5"/>
  <c r="V1635" i="5"/>
  <c r="E1635" i="5"/>
  <c r="V1636" i="5"/>
  <c r="E1636" i="5"/>
  <c r="V1637" i="5"/>
  <c r="E1637" i="5"/>
  <c r="X1637" i="5" s="1"/>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X1661" i="5" s="1"/>
  <c r="V1662" i="5"/>
  <c r="E1662" i="5"/>
  <c r="V1663" i="5"/>
  <c r="E1663" i="5"/>
  <c r="V1664" i="5"/>
  <c r="E1664" i="5"/>
  <c r="V1665" i="5"/>
  <c r="E1665" i="5"/>
  <c r="X1665" i="5" s="1"/>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X1677" i="5" s="1"/>
  <c r="V1678" i="5"/>
  <c r="E1678" i="5"/>
  <c r="V1679" i="5"/>
  <c r="E1679" i="5"/>
  <c r="V1680" i="5"/>
  <c r="E1680" i="5"/>
  <c r="X1680" i="5" s="1"/>
  <c r="V1681" i="5"/>
  <c r="E1681" i="5"/>
  <c r="X1681" i="5" s="1"/>
  <c r="V1682" i="5"/>
  <c r="E1682" i="5"/>
  <c r="V1683" i="5"/>
  <c r="E1683" i="5"/>
  <c r="V1684" i="5"/>
  <c r="E1684" i="5"/>
  <c r="V1685" i="5"/>
  <c r="E1685" i="5"/>
  <c r="X1685" i="5" s="1"/>
  <c r="V1686" i="5"/>
  <c r="E1686" i="5"/>
  <c r="V1687" i="5"/>
  <c r="E1687" i="5"/>
  <c r="V1688" i="5"/>
  <c r="E1688" i="5"/>
  <c r="V1689" i="5"/>
  <c r="E1689" i="5"/>
  <c r="V1690" i="5"/>
  <c r="E1690" i="5"/>
  <c r="V1691" i="5"/>
  <c r="E1691" i="5"/>
  <c r="V1692" i="5"/>
  <c r="E1692" i="5"/>
  <c r="V1693" i="5"/>
  <c r="E1693" i="5"/>
  <c r="V1694" i="5"/>
  <c r="E1694" i="5"/>
  <c r="V1695" i="5"/>
  <c r="E1695" i="5"/>
  <c r="V1696" i="5"/>
  <c r="E1696" i="5"/>
  <c r="X1696" i="5" s="1"/>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X1709" i="5" s="1"/>
  <c r="V1710" i="5"/>
  <c r="E1710" i="5"/>
  <c r="V1711" i="5"/>
  <c r="E1711" i="5"/>
  <c r="V1712" i="5"/>
  <c r="E1712" i="5"/>
  <c r="V1713" i="5"/>
  <c r="E1713" i="5"/>
  <c r="V1714" i="5"/>
  <c r="E1714" i="5"/>
  <c r="V1715" i="5"/>
  <c r="E1715" i="5"/>
  <c r="V1716" i="5"/>
  <c r="E1716" i="5"/>
  <c r="V1717" i="5"/>
  <c r="E1717" i="5"/>
  <c r="X1717" i="5" s="1"/>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X1753" i="5" s="1"/>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X1848" i="5" s="1"/>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X1877" i="5" s="1"/>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X1893" i="5" s="1"/>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X1913" i="5" s="1"/>
  <c r="V1914" i="5"/>
  <c r="E1914" i="5"/>
  <c r="V1915" i="5"/>
  <c r="E1915" i="5"/>
  <c r="V1916" i="5"/>
  <c r="E1916" i="5"/>
  <c r="V1917" i="5"/>
  <c r="E1917" i="5"/>
  <c r="X1917" i="5" s="1"/>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X1939" i="5" s="1"/>
  <c r="V1940" i="5"/>
  <c r="E1940" i="5"/>
  <c r="V1941" i="5"/>
  <c r="E1941" i="5"/>
  <c r="V1942" i="5"/>
  <c r="E1942" i="5"/>
  <c r="V1943" i="5"/>
  <c r="E1943" i="5"/>
  <c r="V1944" i="5"/>
  <c r="E1944" i="5"/>
  <c r="V1945" i="5"/>
  <c r="E1945" i="5"/>
  <c r="X1945" i="5" s="1"/>
  <c r="V1946" i="5"/>
  <c r="E1946" i="5"/>
  <c r="V1947" i="5"/>
  <c r="E1947" i="5"/>
  <c r="V1948" i="5"/>
  <c r="E1948" i="5"/>
  <c r="V1949" i="5"/>
  <c r="E1949" i="5"/>
  <c r="V1950" i="5"/>
  <c r="E1950" i="5"/>
  <c r="V1951" i="5"/>
  <c r="E1951" i="5"/>
  <c r="V1952" i="5"/>
  <c r="E1952" i="5"/>
  <c r="V1953" i="5"/>
  <c r="E1953" i="5"/>
  <c r="X1953" i="5" s="1"/>
  <c r="V1954" i="5"/>
  <c r="E1954" i="5"/>
  <c r="V1955" i="5"/>
  <c r="E1955" i="5"/>
  <c r="V1956" i="5"/>
  <c r="E1956" i="5"/>
  <c r="V1957" i="5"/>
  <c r="E1957" i="5"/>
  <c r="X1957" i="5" s="1"/>
  <c r="V1958" i="5"/>
  <c r="E1958" i="5"/>
  <c r="V1959" i="5"/>
  <c r="E1959" i="5"/>
  <c r="V1960" i="5"/>
  <c r="E1960" i="5"/>
  <c r="V1961" i="5"/>
  <c r="E1961" i="5"/>
  <c r="X1961" i="5" s="1"/>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X2001" i="5" s="1"/>
  <c r="V2002" i="5"/>
  <c r="E2002" i="5"/>
  <c r="V2003" i="5"/>
  <c r="E2003" i="5"/>
  <c r="V2004" i="5"/>
  <c r="E2004" i="5"/>
  <c r="V2005" i="5"/>
  <c r="E2005" i="5"/>
  <c r="V2006" i="5"/>
  <c r="E2006" i="5"/>
  <c r="V2007" i="5"/>
  <c r="E2007" i="5"/>
  <c r="V2008" i="5"/>
  <c r="E2008" i="5"/>
  <c r="V2009" i="5"/>
  <c r="E2009" i="5"/>
  <c r="X2009" i="5" s="1"/>
  <c r="V2010" i="5"/>
  <c r="E2010" i="5"/>
  <c r="V2011" i="5"/>
  <c r="E2011" i="5"/>
  <c r="V2012" i="5"/>
  <c r="E2012" i="5"/>
  <c r="V2013" i="5"/>
  <c r="E2013" i="5"/>
  <c r="V2014" i="5"/>
  <c r="E2014" i="5"/>
  <c r="V2015" i="5"/>
  <c r="E2015" i="5"/>
  <c r="V2016" i="5"/>
  <c r="E2016" i="5"/>
  <c r="V2017" i="5"/>
  <c r="E2017" i="5"/>
  <c r="X2017" i="5" s="1"/>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X2029" i="5" s="1"/>
  <c r="V2030" i="5"/>
  <c r="E2030" i="5"/>
  <c r="V2031" i="5"/>
  <c r="E2031" i="5"/>
  <c r="V2032" i="5"/>
  <c r="E2032" i="5"/>
  <c r="V2033" i="5"/>
  <c r="E2033" i="5"/>
  <c r="X2033" i="5" s="1"/>
  <c r="V2034" i="5"/>
  <c r="E2034" i="5"/>
  <c r="V2035" i="5"/>
  <c r="E2035" i="5"/>
  <c r="V2036" i="5"/>
  <c r="E2036" i="5"/>
  <c r="V2037" i="5"/>
  <c r="E2037" i="5"/>
  <c r="X2037" i="5" s="1"/>
  <c r="V2038" i="5"/>
  <c r="E2038" i="5"/>
  <c r="V2039" i="5"/>
  <c r="E2039" i="5"/>
  <c r="V2040" i="5"/>
  <c r="E2040" i="5"/>
  <c r="V2041" i="5"/>
  <c r="E2041" i="5"/>
  <c r="X2041" i="5" s="1"/>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X2053" i="5" s="1"/>
  <c r="V2054" i="5"/>
  <c r="E2054" i="5"/>
  <c r="V2055" i="5"/>
  <c r="E2055" i="5"/>
  <c r="V2056" i="5"/>
  <c r="E2056" i="5"/>
  <c r="V2057" i="5"/>
  <c r="E2057" i="5"/>
  <c r="X2057" i="5" s="1"/>
  <c r="V2058" i="5"/>
  <c r="E2058" i="5"/>
  <c r="V2059" i="5"/>
  <c r="E2059" i="5"/>
  <c r="V2060" i="5"/>
  <c r="E2060" i="5"/>
  <c r="V2061" i="5"/>
  <c r="E2061" i="5"/>
  <c r="X2061" i="5" s="1"/>
  <c r="V2062" i="5"/>
  <c r="E2062" i="5"/>
  <c r="V2063" i="5"/>
  <c r="E2063" i="5"/>
  <c r="V2064" i="5"/>
  <c r="E2064" i="5"/>
  <c r="V2065" i="5"/>
  <c r="E2065" i="5"/>
  <c r="X2065" i="5" s="1"/>
  <c r="V2066" i="5"/>
  <c r="E2066" i="5"/>
  <c r="V2067" i="5"/>
  <c r="E2067" i="5"/>
  <c r="V2068" i="5"/>
  <c r="E2068" i="5"/>
  <c r="V2069" i="5"/>
  <c r="E2069" i="5"/>
  <c r="V2070" i="5"/>
  <c r="E2070" i="5"/>
  <c r="V2071" i="5"/>
  <c r="E2071" i="5"/>
  <c r="V2072" i="5"/>
  <c r="E2072" i="5"/>
  <c r="X2072" i="5" s="1"/>
  <c r="V2073" i="5"/>
  <c r="E2073" i="5"/>
  <c r="X2073" i="5" s="1"/>
  <c r="V2074" i="5"/>
  <c r="E2074" i="5"/>
  <c r="V2075" i="5"/>
  <c r="E2075" i="5"/>
  <c r="X2075" i="5" s="1"/>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X2177" i="5" s="1"/>
  <c r="V2178" i="5"/>
  <c r="E2178" i="5"/>
  <c r="V2179" i="5"/>
  <c r="E2179" i="5"/>
  <c r="V2180" i="5"/>
  <c r="E2180" i="5"/>
  <c r="V2181" i="5"/>
  <c r="E2181" i="5"/>
  <c r="V2182" i="5"/>
  <c r="E2182" i="5"/>
  <c r="V2183" i="5"/>
  <c r="E2183" i="5"/>
  <c r="V2184" i="5"/>
  <c r="E2184" i="5"/>
  <c r="V2185" i="5"/>
  <c r="E2185" i="5"/>
  <c r="X2185" i="5" s="1"/>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X2201" i="5" s="1"/>
  <c r="V2202" i="5"/>
  <c r="E2202" i="5"/>
  <c r="V2203" i="5"/>
  <c r="E2203" i="5"/>
  <c r="V2204" i="5"/>
  <c r="E2204" i="5"/>
  <c r="V2205" i="5"/>
  <c r="E2205" i="5"/>
  <c r="V2206" i="5"/>
  <c r="E2206" i="5"/>
  <c r="V2207" i="5"/>
  <c r="E2207" i="5"/>
  <c r="V2208" i="5"/>
  <c r="E2208" i="5"/>
  <c r="V2209" i="5"/>
  <c r="E2209" i="5"/>
  <c r="X2209" i="5" s="1"/>
  <c r="V2210" i="5"/>
  <c r="E2210" i="5"/>
  <c r="V2211" i="5"/>
  <c r="E2211" i="5"/>
  <c r="V2212" i="5"/>
  <c r="E2212" i="5"/>
  <c r="V2213" i="5"/>
  <c r="E2213" i="5"/>
  <c r="V2214" i="5"/>
  <c r="E2214" i="5"/>
  <c r="V2215" i="5"/>
  <c r="E2215" i="5"/>
  <c r="V2216" i="5"/>
  <c r="E2216" i="5"/>
  <c r="V2217" i="5"/>
  <c r="E2217" i="5"/>
  <c r="X2217" i="5" s="1"/>
  <c r="V2218" i="5"/>
  <c r="E2218" i="5"/>
  <c r="X2218" i="5" s="1"/>
  <c r="V2219" i="5"/>
  <c r="E2219" i="5"/>
  <c r="V2220" i="5"/>
  <c r="E2220" i="5"/>
  <c r="V2221" i="5"/>
  <c r="E2221" i="5"/>
  <c r="X2221" i="5" s="1"/>
  <c r="V2222" i="5"/>
  <c r="E2222" i="5"/>
  <c r="V2223" i="5"/>
  <c r="E2223" i="5"/>
  <c r="V2224" i="5"/>
  <c r="E2224" i="5"/>
  <c r="V2225" i="5"/>
  <c r="E2225" i="5"/>
  <c r="V2226" i="5"/>
  <c r="E2226" i="5"/>
  <c r="V2227" i="5"/>
  <c r="E2227" i="5"/>
  <c r="V2228" i="5"/>
  <c r="E2228" i="5"/>
  <c r="V2229" i="5"/>
  <c r="E2229" i="5"/>
  <c r="X2229" i="5" s="1"/>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X2245" i="5" s="1"/>
  <c r="V2246" i="5"/>
  <c r="E2246" i="5"/>
  <c r="V2247" i="5"/>
  <c r="E2247" i="5"/>
  <c r="V2248" i="5"/>
  <c r="E2248" i="5"/>
  <c r="V2249" i="5"/>
  <c r="E2249" i="5"/>
  <c r="V2250" i="5"/>
  <c r="E2250" i="5"/>
  <c r="V2251" i="5"/>
  <c r="E2251" i="5"/>
  <c r="V2252" i="5"/>
  <c r="E2252" i="5"/>
  <c r="V2253" i="5"/>
  <c r="E2253" i="5"/>
  <c r="V2254" i="5"/>
  <c r="E2254" i="5"/>
  <c r="V2255" i="5"/>
  <c r="E2255" i="5"/>
  <c r="V2256" i="5"/>
  <c r="E2256" i="5"/>
  <c r="X2256" i="5" s="1"/>
  <c r="V2257" i="5"/>
  <c r="E2257" i="5"/>
  <c r="V2258" i="5"/>
  <c r="E2258" i="5"/>
  <c r="V2259" i="5"/>
  <c r="E2259" i="5"/>
  <c r="V2260" i="5"/>
  <c r="E2260" i="5"/>
  <c r="V2261" i="5"/>
  <c r="E2261" i="5"/>
  <c r="X2261" i="5" s="1"/>
  <c r="V2262" i="5"/>
  <c r="E2262" i="5"/>
  <c r="V2263" i="5"/>
  <c r="E2263" i="5"/>
  <c r="V2264" i="5"/>
  <c r="E2264" i="5"/>
  <c r="X2264" i="5" s="1"/>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X2282" i="5" s="1"/>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X2305" i="5" s="1"/>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X2324" i="5" s="1"/>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X2338" i="5" s="1"/>
  <c r="V2339" i="5"/>
  <c r="E2339" i="5"/>
  <c r="V2340" i="5"/>
  <c r="E2340" i="5"/>
  <c r="V2341" i="5"/>
  <c r="E2341" i="5"/>
  <c r="V2342" i="5"/>
  <c r="E2342" i="5"/>
  <c r="X2342" i="5" s="1"/>
  <c r="V2343" i="5"/>
  <c r="E2343" i="5"/>
  <c r="V2344" i="5"/>
  <c r="E2344" i="5"/>
  <c r="V2345" i="5"/>
  <c r="E2345" i="5"/>
  <c r="X2345" i="5" s="1"/>
  <c r="V2346" i="5"/>
  <c r="E2346" i="5"/>
  <c r="X2346" i="5" s="1"/>
  <c r="V2347" i="5"/>
  <c r="E2347" i="5"/>
  <c r="V2348" i="5"/>
  <c r="E2348" i="5"/>
  <c r="V2349" i="5"/>
  <c r="E2349" i="5"/>
  <c r="V2350" i="5"/>
  <c r="E2350" i="5"/>
  <c r="X2350" i="5" s="1"/>
  <c r="V2351" i="5"/>
  <c r="E2351" i="5"/>
  <c r="V2352" i="5"/>
  <c r="E2352" i="5"/>
  <c r="V2353" i="5"/>
  <c r="E2353" i="5"/>
  <c r="V2354" i="5"/>
  <c r="E2354" i="5"/>
  <c r="V2355" i="5"/>
  <c r="E2355" i="5"/>
  <c r="X2355" i="5" s="1"/>
  <c r="V2356" i="5"/>
  <c r="E2356" i="5"/>
  <c r="X2356" i="5" s="1"/>
  <c r="V2357" i="5"/>
  <c r="E2357" i="5"/>
  <c r="V2358" i="5"/>
  <c r="E2358" i="5"/>
  <c r="V2359" i="5"/>
  <c r="E2359" i="5"/>
  <c r="V2360" i="5"/>
  <c r="E2360" i="5"/>
  <c r="V2361" i="5"/>
  <c r="E2361" i="5"/>
  <c r="V2362" i="5"/>
  <c r="E2362" i="5"/>
  <c r="V2363" i="5"/>
  <c r="E2363" i="5"/>
  <c r="V2364" i="5"/>
  <c r="E2364" i="5"/>
  <c r="V2365" i="5"/>
  <c r="E2365" i="5"/>
  <c r="X2365" i="5" s="1"/>
  <c r="V2366" i="5"/>
  <c r="E2366" i="5"/>
  <c r="V2367" i="5"/>
  <c r="E2367" i="5"/>
  <c r="V2368" i="5"/>
  <c r="E2368" i="5"/>
  <c r="V2369" i="5"/>
  <c r="E2369" i="5"/>
  <c r="V2370" i="5"/>
  <c r="E2370" i="5"/>
  <c r="V2371" i="5"/>
  <c r="E2371" i="5"/>
  <c r="V2372" i="5"/>
  <c r="E2372" i="5"/>
  <c r="X2372" i="5" s="1"/>
  <c r="V2373" i="5"/>
  <c r="E2373" i="5"/>
  <c r="X2373" i="5" s="1"/>
  <c r="V2374" i="5"/>
  <c r="E2374" i="5"/>
  <c r="V2375" i="5"/>
  <c r="E2375" i="5"/>
  <c r="V2376" i="5"/>
  <c r="E2376" i="5"/>
  <c r="V2377" i="5"/>
  <c r="E2377" i="5"/>
  <c r="V2378" i="5"/>
  <c r="E2378" i="5"/>
  <c r="V2379" i="5"/>
  <c r="E2379" i="5"/>
  <c r="V2380" i="5"/>
  <c r="E2380" i="5"/>
  <c r="X2380" i="5" s="1"/>
  <c r="V2381" i="5"/>
  <c r="E2381" i="5"/>
  <c r="V2382" i="5"/>
  <c r="E2382" i="5"/>
  <c r="V2383" i="5"/>
  <c r="E2383" i="5"/>
  <c r="V2384" i="5"/>
  <c r="E2384" i="5"/>
  <c r="V2385" i="5"/>
  <c r="E2385" i="5"/>
  <c r="V2386" i="5"/>
  <c r="E2386" i="5"/>
  <c r="V2387" i="5"/>
  <c r="E2387" i="5"/>
  <c r="V2388" i="5"/>
  <c r="E2388" i="5"/>
  <c r="V2389" i="5"/>
  <c r="E2389" i="5"/>
  <c r="X2389" i="5" s="1"/>
  <c r="V2390" i="5"/>
  <c r="E2390" i="5"/>
  <c r="V2391" i="5"/>
  <c r="E2391" i="5"/>
  <c r="V2392" i="5"/>
  <c r="E2392" i="5"/>
  <c r="V2393" i="5"/>
  <c r="E2393" i="5"/>
  <c r="X2393" i="5" s="1"/>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X2436" i="5" s="1"/>
  <c r="V2437" i="5"/>
  <c r="E2437" i="5"/>
  <c r="V2438" i="5"/>
  <c r="E2438" i="5"/>
  <c r="V2439" i="5"/>
  <c r="E2439" i="5"/>
  <c r="V2440" i="5"/>
  <c r="E2440" i="5"/>
  <c r="V2441" i="5"/>
  <c r="E2441" i="5"/>
  <c r="X2441" i="5" s="1"/>
  <c r="V2442" i="5"/>
  <c r="E2442" i="5"/>
  <c r="V2443" i="5"/>
  <c r="E2443" i="5"/>
  <c r="V2444" i="5"/>
  <c r="E2444" i="5"/>
  <c r="V2445" i="5"/>
  <c r="E2445" i="5"/>
  <c r="V2446" i="5"/>
  <c r="E2446" i="5"/>
  <c r="V2447" i="5"/>
  <c r="E2447" i="5"/>
  <c r="V2448" i="5"/>
  <c r="E2448" i="5"/>
  <c r="V2449" i="5"/>
  <c r="E2449" i="5"/>
  <c r="V2450" i="5"/>
  <c r="E2450" i="5"/>
  <c r="X2450" i="5" s="1"/>
  <c r="V2451" i="5"/>
  <c r="E2451" i="5"/>
  <c r="X2451" i="5" s="1"/>
  <c r="V2452" i="5"/>
  <c r="E2452" i="5"/>
  <c r="V2453" i="5"/>
  <c r="E2453" i="5"/>
  <c r="X2453" i="5" s="1"/>
  <c r="V2454" i="5"/>
  <c r="E2454" i="5"/>
  <c r="V2455" i="5"/>
  <c r="E2455" i="5"/>
  <c r="V2456" i="5"/>
  <c r="E2456" i="5"/>
  <c r="V2457" i="5"/>
  <c r="E2457" i="5"/>
  <c r="X2457" i="5" s="1"/>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s="1"/>
  <c r="H14" i="6" s="1"/>
  <c r="H13" i="6"/>
  <c r="B12" i="6"/>
  <c r="G12" i="6" s="1"/>
  <c r="H12" i="6" s="1"/>
  <c r="B11" i="6"/>
  <c r="G11" i="6" s="1"/>
  <c r="H11" i="6" s="1"/>
  <c r="D11" i="6" s="1"/>
  <c r="G9" i="6"/>
  <c r="H9" i="6" s="1"/>
  <c r="D9" i="6" s="1"/>
  <c r="B8" i="6"/>
  <c r="G8" i="6" s="1"/>
  <c r="H8" i="6" s="1"/>
  <c r="B7" i="6"/>
  <c r="G7" i="6" s="1"/>
  <c r="H7" i="6" s="1"/>
  <c r="D7" i="6" s="1"/>
  <c r="B6" i="6"/>
  <c r="G6" i="6" s="1"/>
  <c r="B5" i="6"/>
  <c r="F6" i="6" s="1"/>
  <c r="H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13" i="5"/>
  <c r="S58"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H79" i="5"/>
  <c r="F79" i="5"/>
  <c r="I79"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39" i="5"/>
  <c r="R139" i="5"/>
  <c r="J139" i="5"/>
  <c r="I139" i="5"/>
  <c r="F139" i="5"/>
  <c r="F193" i="5"/>
  <c r="H227" i="5"/>
  <c r="R227" i="5"/>
  <c r="F227" i="5"/>
  <c r="J227" i="5"/>
  <c r="I227"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83" i="5"/>
  <c r="R83" i="5"/>
  <c r="J83" i="5"/>
  <c r="I83" i="5"/>
  <c r="F83" i="5"/>
  <c r="X83" i="5"/>
  <c r="R77" i="5"/>
  <c r="I77" i="5"/>
  <c r="R89" i="5"/>
  <c r="I89" i="5"/>
  <c r="F129" i="5"/>
  <c r="H199" i="5"/>
  <c r="R199" i="5"/>
  <c r="J199" i="5"/>
  <c r="I199" i="5"/>
  <c r="F199" i="5"/>
  <c r="H131" i="5"/>
  <c r="F131" i="5"/>
  <c r="I131" i="5"/>
  <c r="R131" i="5"/>
  <c r="J131" i="5"/>
  <c r="R57" i="5"/>
  <c r="I57" i="5"/>
  <c r="F105" i="5"/>
  <c r="R105" i="5"/>
  <c r="H119" i="5"/>
  <c r="F119" i="5"/>
  <c r="I119" i="5"/>
  <c r="R119" i="5"/>
  <c r="J119" i="5"/>
  <c r="R197" i="5"/>
  <c r="F197" i="5"/>
  <c r="H223" i="5"/>
  <c r="R223" i="5"/>
  <c r="J223" i="5"/>
  <c r="F223" i="5"/>
  <c r="I223" i="5"/>
  <c r="R229" i="5"/>
  <c r="F229" i="5"/>
  <c r="R337" i="5"/>
  <c r="J337" i="5"/>
  <c r="H337" i="5"/>
  <c r="F337" i="5"/>
  <c r="F113" i="5"/>
  <c r="R113" i="5"/>
  <c r="H155" i="5"/>
  <c r="R155" i="5"/>
  <c r="J155" i="5"/>
  <c r="I155" i="5"/>
  <c r="F155" i="5"/>
  <c r="H203" i="5"/>
  <c r="R203" i="5"/>
  <c r="J203" i="5"/>
  <c r="I203" i="5"/>
  <c r="F203" i="5"/>
  <c r="R249" i="5"/>
  <c r="F249"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X404" i="5"/>
  <c r="R404" i="5"/>
  <c r="I404" i="5"/>
  <c r="I437" i="5"/>
  <c r="R437" i="5"/>
  <c r="J437" i="5"/>
  <c r="H437" i="5"/>
  <c r="R444" i="5"/>
  <c r="I444" i="5"/>
  <c r="H444" i="5"/>
  <c r="I448" i="5"/>
  <c r="H448" i="5"/>
  <c r="F448" i="5"/>
  <c r="AB455" i="5"/>
  <c r="I457" i="5"/>
  <c r="R457" i="5"/>
  <c r="J457" i="5"/>
  <c r="F457" i="5"/>
  <c r="X457" i="5"/>
  <c r="J492" i="5"/>
  <c r="H492" i="5"/>
  <c r="R492" i="5"/>
  <c r="X548" i="5"/>
  <c r="J548" i="5"/>
  <c r="H548" i="5"/>
  <c r="F548" i="5"/>
  <c r="R693" i="5"/>
  <c r="J693" i="5"/>
  <c r="H693" i="5"/>
  <c r="R699" i="5"/>
  <c r="H699" i="5"/>
  <c r="R704" i="5"/>
  <c r="H704"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R620" i="5"/>
  <c r="J620" i="5"/>
  <c r="F620" i="5"/>
  <c r="AB307" i="5"/>
  <c r="I341" i="5"/>
  <c r="R341" i="5"/>
  <c r="J341" i="5"/>
  <c r="H341" i="5"/>
  <c r="F341" i="5"/>
  <c r="I397" i="5"/>
  <c r="R397" i="5"/>
  <c r="J397" i="5"/>
  <c r="H397" i="5"/>
  <c r="F397" i="5"/>
  <c r="H62"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X408" i="5"/>
  <c r="I408" i="5"/>
  <c r="H408" i="5"/>
  <c r="F408" i="5"/>
  <c r="I425" i="5"/>
  <c r="J425" i="5"/>
  <c r="H425" i="5"/>
  <c r="F425" i="5"/>
  <c r="X425" i="5"/>
  <c r="R58"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X283" i="5"/>
  <c r="AB306" i="5"/>
  <c r="AB323" i="5"/>
  <c r="I345" i="5"/>
  <c r="R345" i="5"/>
  <c r="J345" i="5"/>
  <c r="H345" i="5"/>
  <c r="AB349" i="5"/>
  <c r="AB381" i="5"/>
  <c r="I385" i="5"/>
  <c r="R385" i="5"/>
  <c r="J385" i="5"/>
  <c r="H385" i="5"/>
  <c r="F385" i="5"/>
  <c r="X385" i="5"/>
  <c r="I429" i="5"/>
  <c r="R429" i="5"/>
  <c r="J429" i="5"/>
  <c r="H429" i="5"/>
  <c r="R436" i="5"/>
  <c r="I436" i="5"/>
  <c r="H436" i="5"/>
  <c r="I440" i="5"/>
  <c r="H440" i="5"/>
  <c r="F440" i="5"/>
  <c r="R456" i="5"/>
  <c r="I456" i="5"/>
  <c r="H456" i="5"/>
  <c r="R760" i="5"/>
  <c r="I760" i="5"/>
  <c r="F760" i="5"/>
  <c r="R317" i="5"/>
  <c r="J317" i="5"/>
  <c r="H317" i="5"/>
  <c r="I66" i="5"/>
  <c r="I82" i="5"/>
  <c r="I55" i="5"/>
  <c r="F59" i="5"/>
  <c r="I65" i="5"/>
  <c r="F75" i="5"/>
  <c r="I81" i="5"/>
  <c r="I97" i="5"/>
  <c r="F101" i="5"/>
  <c r="F107" i="5"/>
  <c r="F123" i="5"/>
  <c r="F127" i="5"/>
  <c r="AB138" i="5"/>
  <c r="AB154" i="5"/>
  <c r="AB158" i="5"/>
  <c r="F161" i="5"/>
  <c r="F165" i="5"/>
  <c r="F171" i="5"/>
  <c r="I179" i="5"/>
  <c r="F187" i="5"/>
  <c r="AB202" i="5"/>
  <c r="AB223" i="5"/>
  <c r="I231" i="5"/>
  <c r="AB238" i="5"/>
  <c r="X245" i="5"/>
  <c r="AB246" i="5"/>
  <c r="F255" i="5"/>
  <c r="R257" i="5"/>
  <c r="F257" i="5"/>
  <c r="AB259" i="5"/>
  <c r="AB274" i="5"/>
  <c r="H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H511" i="5"/>
  <c r="H523" i="5"/>
  <c r="F523" i="5"/>
  <c r="R566" i="5"/>
  <c r="F566" i="5"/>
  <c r="J638" i="5"/>
  <c r="R638" i="5"/>
  <c r="F638" i="5"/>
  <c r="I726" i="5"/>
  <c r="F726" i="5"/>
  <c r="I742" i="5"/>
  <c r="F742" i="5"/>
  <c r="AB322"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X1114" i="5"/>
  <c r="H1114" i="5"/>
  <c r="F1114" i="5"/>
  <c r="AB287" i="5"/>
  <c r="H302" i="5"/>
  <c r="AB309" i="5"/>
  <c r="AB317" i="5"/>
  <c r="AB325" i="5"/>
  <c r="AB335" i="5"/>
  <c r="X393"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X572" i="5"/>
  <c r="F572" i="5"/>
  <c r="R572" i="5"/>
  <c r="R610" i="5"/>
  <c r="F610" i="5"/>
  <c r="R622" i="5"/>
  <c r="F622" i="5"/>
  <c r="H632" i="5"/>
  <c r="AB635" i="5"/>
  <c r="S635" i="5"/>
  <c r="I654" i="5"/>
  <c r="R654" i="5"/>
  <c r="J654" i="5"/>
  <c r="F654" i="5"/>
  <c r="H757" i="5"/>
  <c r="R767" i="5"/>
  <c r="S821" i="5"/>
  <c r="J826" i="5"/>
  <c r="I826" i="5"/>
  <c r="F826" i="5"/>
  <c r="F1059" i="5"/>
  <c r="J1059" i="5"/>
  <c r="H1059" i="5"/>
  <c r="H1062" i="5"/>
  <c r="X1062" i="5"/>
  <c r="H1070" i="5"/>
  <c r="F1070" i="5"/>
  <c r="AB645" i="5"/>
  <c r="J652" i="5"/>
  <c r="AB655" i="5"/>
  <c r="I668" i="5"/>
  <c r="S679" i="5"/>
  <c r="J744" i="5"/>
  <c r="AB746" i="5"/>
  <c r="H758" i="5"/>
  <c r="X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H824" i="5"/>
  <c r="S828" i="5"/>
  <c r="AB828" i="5"/>
  <c r="F835" i="5"/>
  <c r="AB852" i="5"/>
  <c r="I852" i="5"/>
  <c r="H865" i="5"/>
  <c r="F865" i="5"/>
  <c r="S868" i="5"/>
  <c r="AB885" i="5"/>
  <c r="S930" i="5"/>
  <c r="J934" i="5"/>
  <c r="S943" i="5"/>
  <c r="S951" i="5"/>
  <c r="S958" i="5"/>
  <c r="F978" i="5"/>
  <c r="H978" i="5"/>
  <c r="F990" i="5"/>
  <c r="X990" i="5"/>
  <c r="R1009" i="5"/>
  <c r="F1009" i="5"/>
  <c r="S1027" i="5"/>
  <c r="X1034" i="5"/>
  <c r="H1034" i="5"/>
  <c r="F1034" i="5"/>
  <c r="H1046" i="5"/>
  <c r="X1046" i="5"/>
  <c r="H1091" i="5"/>
  <c r="J1091" i="5"/>
  <c r="F1091" i="5"/>
  <c r="H1118" i="5"/>
  <c r="F1118" i="5"/>
  <c r="R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H1050" i="5"/>
  <c r="F1050" i="5"/>
  <c r="X1063"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X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X995"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X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X1160" i="5"/>
  <c r="J1166" i="5"/>
  <c r="S1172" i="5"/>
  <c r="S1173" i="5"/>
  <c r="S1180" i="5"/>
  <c r="S1181" i="5"/>
  <c r="S1185" i="5"/>
  <c r="S1189" i="5"/>
  <c r="AB1202" i="5"/>
  <c r="S1202" i="5"/>
  <c r="S1205" i="5"/>
  <c r="AB1205" i="5"/>
  <c r="X1209" i="5"/>
  <c r="AB1213" i="5"/>
  <c r="R1229" i="5"/>
  <c r="H1229" i="5"/>
  <c r="F1229" i="5"/>
  <c r="J1229" i="5"/>
  <c r="S1311" i="5"/>
  <c r="AB822" i="5"/>
  <c r="S883" i="5"/>
  <c r="X888" i="5"/>
  <c r="AB920" i="5"/>
  <c r="S939" i="5"/>
  <c r="AB940" i="5"/>
  <c r="AB952" i="5"/>
  <c r="X966"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X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I1956" i="5"/>
  <c r="H1956" i="5"/>
  <c r="F1956" i="5"/>
  <c r="AB1451" i="5"/>
  <c r="J1515" i="5"/>
  <c r="X1515" i="5"/>
  <c r="AB1597" i="5"/>
  <c r="S1612" i="5"/>
  <c r="AB1632" i="5"/>
  <c r="S1655" i="5"/>
  <c r="S1687" i="5"/>
  <c r="X1721" i="5"/>
  <c r="I1721" i="5"/>
  <c r="H1721" i="5"/>
  <c r="F1721" i="5"/>
  <c r="F1728" i="5"/>
  <c r="AB1782" i="5"/>
  <c r="AB1801" i="5"/>
  <c r="F1801" i="5"/>
  <c r="AB1813" i="5"/>
  <c r="F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AB2221" i="5"/>
  <c r="S2226" i="5"/>
  <c r="AB2248" i="5"/>
  <c r="AB2257" i="5"/>
  <c r="AB2261" i="5"/>
  <c r="AB2265" i="5"/>
  <c r="AB2275" i="5"/>
  <c r="AB2302" i="5"/>
  <c r="H2303" i="5"/>
  <c r="AB2307" i="5"/>
  <c r="X2309" i="5"/>
  <c r="J2346" i="5"/>
  <c r="I2346" i="5"/>
  <c r="F2346" i="5"/>
  <c r="H2351" i="5"/>
  <c r="X2443"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AB2387" i="5"/>
  <c r="AB2396" i="5"/>
  <c r="S2403" i="5"/>
  <c r="AB2414" i="5"/>
  <c r="AB2425" i="5"/>
  <c r="J2433" i="5"/>
  <c r="AB2436" i="5"/>
  <c r="S2456" i="5"/>
  <c r="AB2457" i="5"/>
  <c r="S2458" i="5"/>
  <c r="I2469" i="5"/>
  <c r="S2471" i="5"/>
  <c r="AB2472" i="5"/>
  <c r="AB2504" i="5"/>
  <c r="F19" i="6"/>
  <c r="X341" i="5"/>
  <c r="X304" i="5"/>
  <c r="AB115" i="5"/>
  <c r="F146" i="5"/>
  <c r="R146" i="5"/>
  <c r="J146" i="5"/>
  <c r="J149" i="5"/>
  <c r="I149" i="5"/>
  <c r="H149" i="5"/>
  <c r="AB179" i="5"/>
  <c r="AB201" i="5"/>
  <c r="H234" i="5"/>
  <c r="F234" i="5"/>
  <c r="R234" i="5"/>
  <c r="J234" i="5"/>
  <c r="I234" i="5"/>
  <c r="H254" i="5"/>
  <c r="F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AB109" i="5"/>
  <c r="J121" i="5"/>
  <c r="I121" i="5"/>
  <c r="H121" i="5"/>
  <c r="AB141" i="5"/>
  <c r="H146" i="5"/>
  <c r="F150" i="5"/>
  <c r="R150" i="5"/>
  <c r="J150"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X56" i="5"/>
  <c r="X60" i="5"/>
  <c r="X64" i="5"/>
  <c r="X68" i="5"/>
  <c r="X72" i="5"/>
  <c r="X80" i="5"/>
  <c r="X84" i="5"/>
  <c r="X88"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R343" i="5"/>
  <c r="J343" i="5"/>
  <c r="H343" i="5"/>
  <c r="X344" i="5"/>
  <c r="J344" i="5"/>
  <c r="AB350" i="5"/>
  <c r="I368" i="5"/>
  <c r="AB373" i="5"/>
  <c r="J376" i="5"/>
  <c r="H380" i="5"/>
  <c r="AB382" i="5"/>
  <c r="AB385" i="5"/>
  <c r="R471" i="5"/>
  <c r="J471" i="5"/>
  <c r="I471" i="5"/>
  <c r="H471" i="5"/>
  <c r="F471" i="5"/>
  <c r="R499" i="5"/>
  <c r="J499" i="5"/>
  <c r="I499" i="5"/>
  <c r="H499" i="5"/>
  <c r="F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AB711" i="5"/>
  <c r="S715" i="5"/>
  <c r="H719" i="5"/>
  <c r="X722" i="5"/>
  <c r="J723" i="5"/>
  <c r="I723" i="5"/>
  <c r="F723" i="5"/>
  <c r="H726" i="5"/>
  <c r="R726" i="5"/>
  <c r="AB727" i="5"/>
  <c r="R728" i="5"/>
  <c r="H728" i="5"/>
  <c r="S731" i="5"/>
  <c r="H735" i="5"/>
  <c r="J739" i="5"/>
  <c r="I739" i="5"/>
  <c r="F739" i="5"/>
  <c r="H742" i="5"/>
  <c r="R742" i="5"/>
  <c r="AB743" i="5"/>
  <c r="R744" i="5"/>
  <c r="H744" i="5"/>
  <c r="S747" i="5"/>
  <c r="S757" i="5"/>
  <c r="AB759" i="5"/>
  <c r="H765" i="5"/>
  <c r="F765" i="5"/>
  <c r="X765" i="5"/>
  <c r="J765" i="5"/>
  <c r="I765" i="5"/>
  <c r="J771" i="5"/>
  <c r="I771" i="5"/>
  <c r="H771" i="5"/>
  <c r="F771" i="5"/>
  <c r="H781" i="5"/>
  <c r="F781" i="5"/>
  <c r="X781" i="5"/>
  <c r="J781" i="5"/>
  <c r="I781" i="5"/>
  <c r="J787" i="5"/>
  <c r="I787" i="5"/>
  <c r="H787" i="5"/>
  <c r="F787" i="5"/>
  <c r="J815" i="5"/>
  <c r="F815" i="5"/>
  <c r="R815" i="5"/>
  <c r="I815" i="5"/>
  <c r="H815" i="5"/>
  <c r="I850" i="5"/>
  <c r="H850" i="5"/>
  <c r="X850" i="5"/>
  <c r="R850" i="5"/>
  <c r="J850" i="5"/>
  <c r="F850" i="5"/>
  <c r="I548" i="5"/>
  <c r="I552" i="5"/>
  <c r="I560" i="5"/>
  <c r="I564" i="5"/>
  <c r="I568" i="5"/>
  <c r="I572" i="5"/>
  <c r="I584" i="5"/>
  <c r="I600" i="5"/>
  <c r="I604" i="5"/>
  <c r="X610" i="5"/>
  <c r="I612" i="5"/>
  <c r="I616" i="5"/>
  <c r="X618" i="5"/>
  <c r="I620" i="5"/>
  <c r="X622" i="5"/>
  <c r="I624" i="5"/>
  <c r="X626" i="5"/>
  <c r="I628" i="5"/>
  <c r="I636" i="5"/>
  <c r="X642"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X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AB719" i="5"/>
  <c r="S723" i="5"/>
  <c r="R725" i="5"/>
  <c r="H727" i="5"/>
  <c r="J731" i="5"/>
  <c r="I731" i="5"/>
  <c r="F731" i="5"/>
  <c r="H734" i="5"/>
  <c r="R734" i="5"/>
  <c r="AB735" i="5"/>
  <c r="R736" i="5"/>
  <c r="H736" i="5"/>
  <c r="S739" i="5"/>
  <c r="H743" i="5"/>
  <c r="X746" i="5"/>
  <c r="J747" i="5"/>
  <c r="I747" i="5"/>
  <c r="F747" i="5"/>
  <c r="F753" i="5"/>
  <c r="X753" i="5"/>
  <c r="J753" i="5"/>
  <c r="I753" i="5"/>
  <c r="J755" i="5"/>
  <c r="I755" i="5"/>
  <c r="H755" i="5"/>
  <c r="F755" i="5"/>
  <c r="F756" i="5"/>
  <c r="J763" i="5"/>
  <c r="I763" i="5"/>
  <c r="H763" i="5"/>
  <c r="F763" i="5"/>
  <c r="R769" i="5"/>
  <c r="H773" i="5"/>
  <c r="F773" i="5"/>
  <c r="X773" i="5"/>
  <c r="J773" i="5"/>
  <c r="I773" i="5"/>
  <c r="J779" i="5"/>
  <c r="I779" i="5"/>
  <c r="H779" i="5"/>
  <c r="F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X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X761" i="5"/>
  <c r="J761" i="5"/>
  <c r="I761" i="5"/>
  <c r="H777" i="5"/>
  <c r="F777" i="5"/>
  <c r="J777" i="5"/>
  <c r="I777" i="5"/>
  <c r="H793" i="5"/>
  <c r="F793" i="5"/>
  <c r="J793" i="5"/>
  <c r="I793" i="5"/>
  <c r="H797" i="5"/>
  <c r="F797" i="5"/>
  <c r="X797" i="5"/>
  <c r="J797" i="5"/>
  <c r="I797" i="5"/>
  <c r="R806" i="5"/>
  <c r="J806" i="5"/>
  <c r="I806" i="5"/>
  <c r="H806" i="5"/>
  <c r="F806" i="5"/>
  <c r="I842" i="5"/>
  <c r="H842" i="5"/>
  <c r="X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4" i="5"/>
  <c r="R844" i="5"/>
  <c r="I844" i="5"/>
  <c r="J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R832" i="5"/>
  <c r="I832" i="5"/>
  <c r="R840" i="5"/>
  <c r="I840" i="5"/>
  <c r="F844"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R825" i="5"/>
  <c r="I825" i="5"/>
  <c r="I838" i="5"/>
  <c r="H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X2438" i="5"/>
  <c r="F2442" i="5"/>
  <c r="J2442" i="5"/>
  <c r="I2442" i="5"/>
  <c r="H2442" i="5"/>
  <c r="AB2460" i="5"/>
  <c r="F2497" i="5"/>
  <c r="R2497" i="5"/>
  <c r="J2497" i="5"/>
  <c r="I2497" i="5"/>
  <c r="H2497" i="5"/>
  <c r="S2501" i="5"/>
  <c r="F64" i="6"/>
  <c r="G5" i="6"/>
  <c r="H5"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G15" i="6"/>
  <c r="H15" i="6"/>
  <c r="B20" i="6"/>
  <c r="F25" i="6" s="1"/>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F2481" i="5"/>
  <c r="X2481" i="5"/>
  <c r="R2492" i="5"/>
  <c r="J2492" i="5"/>
  <c r="S2504" i="5"/>
  <c r="S2477" i="5"/>
  <c r="AB2482" i="5"/>
  <c r="X2484" i="5"/>
  <c r="B21" i="6"/>
  <c r="B51" i="6" s="1"/>
  <c r="G51" i="6" s="1"/>
  <c r="G16" i="6"/>
  <c r="H16" i="6" s="1"/>
  <c r="K67" i="6" s="1"/>
  <c r="B19" i="6"/>
  <c r="A38" i="2"/>
  <c r="J4" i="5"/>
  <c r="B41" i="4"/>
  <c r="B71" i="4" s="1"/>
  <c r="A52"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C4" i="6" s="1"/>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C52" i="6" s="1"/>
  <c r="J60" i="6"/>
  <c r="I62" i="6"/>
  <c r="I65" i="6"/>
  <c r="D5" i="7"/>
  <c r="B10" i="4"/>
  <c r="A6" i="6" s="1"/>
  <c r="B18" i="4"/>
  <c r="A10" i="6" s="1"/>
  <c r="G25" i="4"/>
  <c r="G61" i="4" s="1"/>
  <c r="B44" i="4"/>
  <c r="A29" i="6" s="1"/>
  <c r="A4" i="5"/>
  <c r="I4" i="5"/>
  <c r="I14" i="6"/>
  <c r="I15" i="6"/>
  <c r="C15" i="6" s="1"/>
  <c r="I16" i="6"/>
  <c r="I17" i="6"/>
  <c r="C17" i="6" s="1"/>
  <c r="J24" i="6"/>
  <c r="I25" i="6"/>
  <c r="J36" i="6"/>
  <c r="I37" i="6"/>
  <c r="J44" i="6"/>
  <c r="I45" i="6"/>
  <c r="J52" i="6"/>
  <c r="J62" i="6"/>
  <c r="I63" i="6"/>
  <c r="I64" i="6"/>
  <c r="J65" i="6"/>
  <c r="I66" i="6"/>
  <c r="B60"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61" i="5"/>
  <c r="S123" i="5"/>
  <c r="S177" i="5"/>
  <c r="S361" i="5"/>
  <c r="S77" i="5"/>
  <c r="S97" i="5"/>
  <c r="S219" i="5"/>
  <c r="S295" i="5"/>
  <c r="S417" i="5"/>
  <c r="S432" i="5"/>
  <c r="S560" i="5"/>
  <c r="S510" i="5"/>
  <c r="S106" i="5"/>
  <c r="S341" i="5"/>
  <c r="S55" i="5"/>
  <c r="S83" i="5"/>
  <c r="S95" i="5"/>
  <c r="S161" i="5"/>
  <c r="S171"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67" i="5"/>
  <c r="S143" i="5"/>
  <c r="S175" i="5"/>
  <c r="S57" i="5"/>
  <c r="S69" i="5"/>
  <c r="S89" i="5"/>
  <c r="S155" i="5"/>
  <c r="S157" i="5"/>
  <c r="S364" i="5"/>
  <c r="S304" i="5"/>
  <c r="S392" i="5"/>
  <c r="S348" i="5"/>
  <c r="S433" i="5"/>
  <c r="S444" i="5"/>
  <c r="S584" i="5"/>
  <c r="S59" i="5"/>
  <c r="S99" i="5"/>
  <c r="S8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X2165" i="5"/>
  <c r="J2069" i="5"/>
  <c r="I2069" i="5"/>
  <c r="J1967" i="5"/>
  <c r="I987" i="5"/>
  <c r="H650" i="5"/>
  <c r="X2044" i="5"/>
  <c r="R2044" i="5"/>
  <c r="R1967" i="5"/>
  <c r="F290" i="5"/>
  <c r="H987" i="5"/>
  <c r="X1967" i="5"/>
  <c r="H1959" i="5"/>
  <c r="R987" i="5"/>
  <c r="R2069" i="5"/>
  <c r="I1959" i="5"/>
  <c r="X1272" i="5"/>
  <c r="H2069" i="5"/>
  <c r="J1959" i="5"/>
  <c r="R1959" i="5"/>
  <c r="X1198" i="5"/>
  <c r="I678" i="5"/>
  <c r="H678" i="5"/>
  <c r="J987" i="5"/>
  <c r="S606" i="5"/>
  <c r="S610" i="5"/>
  <c r="X520" i="5"/>
  <c r="X363" i="5"/>
  <c r="X347" i="5"/>
  <c r="X186" i="5"/>
  <c r="X456" i="5"/>
  <c r="S598" i="5"/>
  <c r="X550" i="5"/>
  <c r="X542" i="5"/>
  <c r="X376" i="5"/>
  <c r="X221" i="5"/>
  <c r="X165" i="5"/>
  <c r="X504" i="5"/>
  <c r="X121" i="5"/>
  <c r="X323" i="5"/>
  <c r="X360" i="5"/>
  <c r="X483" i="5"/>
  <c r="X326" i="5"/>
  <c r="X310" i="5"/>
  <c r="X146" i="5"/>
  <c r="X488" i="5"/>
  <c r="X514" i="5"/>
  <c r="X535" i="5"/>
  <c r="X230" i="5"/>
  <c r="X387" i="5"/>
  <c r="X122" i="5"/>
  <c r="S532" i="5"/>
  <c r="X336" i="5"/>
  <c r="X356" i="5"/>
  <c r="S356" i="5"/>
  <c r="X318" i="5"/>
  <c r="X154" i="5"/>
  <c r="X214" i="5"/>
  <c r="X233" i="5"/>
  <c r="X70" i="5"/>
  <c r="X329" i="5"/>
  <c r="X98" i="5"/>
  <c r="X241" i="5"/>
  <c r="X301" i="5"/>
  <c r="X198" i="5"/>
  <c r="X134" i="5"/>
  <c r="X174" i="5"/>
  <c r="X353" i="5"/>
  <c r="S343" i="5"/>
  <c r="X158" i="5"/>
  <c r="X331" i="5"/>
  <c r="X246" i="5"/>
  <c r="X114" i="5"/>
  <c r="X333" i="5"/>
  <c r="X82" i="5"/>
  <c r="X451" i="5"/>
  <c r="X78" i="5"/>
  <c r="X206" i="5"/>
  <c r="X162" i="5"/>
  <c r="X325" i="5"/>
  <c r="X138" i="5"/>
  <c r="X142" i="5"/>
  <c r="X126" i="5"/>
  <c r="X217" i="5"/>
  <c r="X278" i="5"/>
  <c r="X182" i="5"/>
  <c r="X86" i="5"/>
  <c r="X369" i="5"/>
  <c r="X315" i="5"/>
  <c r="S315" i="5"/>
  <c r="X96" i="5"/>
  <c r="X327" i="5"/>
  <c r="X118" i="5"/>
  <c r="X253" i="5"/>
  <c r="X54" i="5"/>
  <c r="X317" i="5"/>
  <c r="X66" i="5"/>
  <c r="X373" i="5"/>
  <c r="X62" i="5"/>
  <c r="X357" i="5"/>
  <c r="S357" i="5"/>
  <c r="X90" i="5"/>
  <c r="X130" i="5"/>
  <c r="S383" i="5"/>
  <c r="X313" i="5"/>
  <c r="X92" i="5"/>
  <c r="X76" i="5"/>
  <c r="X242" i="5"/>
  <c r="X345" i="5"/>
  <c r="X285" i="5"/>
  <c r="X321" i="5"/>
  <c r="X249" i="5"/>
  <c r="X309" i="5"/>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s="1"/>
  <c r="H41" i="6" s="1"/>
  <c r="D41" i="6" s="1"/>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983" i="5"/>
  <c r="J983" i="5"/>
  <c r="H983" i="5"/>
  <c r="F983" i="5"/>
  <c r="H766" i="5"/>
  <c r="J766" i="5"/>
  <c r="I766" i="5"/>
  <c r="F766" i="5"/>
  <c r="H496" i="5"/>
  <c r="F496" i="5"/>
  <c r="R496" i="5"/>
  <c r="J496" i="5"/>
  <c r="H303" i="5"/>
  <c r="I431" i="5"/>
  <c r="F431" i="5"/>
  <c r="I427" i="5"/>
  <c r="F427" i="5"/>
  <c r="F26" i="6"/>
  <c r="B52" i="6"/>
  <c r="G52" i="6"/>
  <c r="B37" i="6"/>
  <c r="G37" i="6" s="1"/>
  <c r="B42" i="6"/>
  <c r="G42" i="6"/>
  <c r="B40" i="6"/>
  <c r="G40" i="6" s="1"/>
  <c r="B50" i="6"/>
  <c r="G50" i="6"/>
  <c r="B25" i="6"/>
  <c r="G25" i="6" s="1"/>
  <c r="B35" i="6"/>
  <c r="G35" i="6"/>
  <c r="B39" i="6"/>
  <c r="G39" i="6" s="1"/>
  <c r="F24" i="6"/>
  <c r="B44" i="6"/>
  <c r="G44" i="6"/>
  <c r="G32" i="6"/>
  <c r="B49" i="6"/>
  <c r="G49" i="6"/>
  <c r="B34" i="6"/>
  <c r="G34" i="6" s="1"/>
  <c r="B29" i="6"/>
  <c r="G29" i="6"/>
  <c r="B24" i="6"/>
  <c r="G24" i="6" s="1"/>
  <c r="H24" i="6" s="1"/>
  <c r="G19" i="6"/>
  <c r="H19" i="6"/>
  <c r="F2426" i="5"/>
  <c r="X2426" i="5"/>
  <c r="R2426" i="5"/>
  <c r="J2426" i="5"/>
  <c r="I2426" i="5"/>
  <c r="H2426" i="5"/>
  <c r="D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43" i="4"/>
  <c r="D55" i="4"/>
  <c r="B46" i="6"/>
  <c r="G46" i="6"/>
  <c r="B26" i="6"/>
  <c r="G26" i="6" s="1"/>
  <c r="H26" i="6" s="1"/>
  <c r="G21" i="6"/>
  <c r="H21" i="6"/>
  <c r="B36" i="6"/>
  <c r="G36" i="6" s="1"/>
  <c r="H36" i="6" s="1"/>
  <c r="D36" i="6" s="1"/>
  <c r="G20" i="6"/>
  <c r="H20" i="6"/>
  <c r="D20" i="6" s="1"/>
  <c r="B45" i="6"/>
  <c r="G45" i="6" s="1"/>
  <c r="D17" i="6"/>
  <c r="H2439" i="5"/>
  <c r="F2439" i="5"/>
  <c r="X2439" i="5"/>
  <c r="R2439" i="5"/>
  <c r="J2439" i="5"/>
  <c r="I2439" i="5"/>
  <c r="F2414" i="5"/>
  <c r="X2414" i="5"/>
  <c r="R2414" i="5"/>
  <c r="J2414" i="5"/>
  <c r="I2414" i="5"/>
  <c r="H2414" i="5"/>
  <c r="J2448" i="5"/>
  <c r="F2448" i="5"/>
  <c r="X2448" i="5"/>
  <c r="I2448" i="5"/>
  <c r="H2448" i="5"/>
  <c r="R2448" i="5"/>
  <c r="B27" i="6"/>
  <c r="G27" i="6" s="1"/>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F823" i="5"/>
  <c r="R823" i="5"/>
  <c r="H823" i="5"/>
  <c r="X868" i="5"/>
  <c r="R868" i="5"/>
  <c r="I868" i="5"/>
  <c r="F868" i="5"/>
  <c r="J868" i="5"/>
  <c r="H868" i="5"/>
  <c r="X907" i="5"/>
  <c r="R907" i="5"/>
  <c r="I907" i="5"/>
  <c r="J907" i="5"/>
  <c r="H907" i="5"/>
  <c r="F907" i="5"/>
  <c r="J695" i="5"/>
  <c r="I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R657" i="5"/>
  <c r="J657" i="5"/>
  <c r="X675"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B57" i="4"/>
  <c r="A40" i="6" s="1"/>
  <c r="F67" i="6"/>
  <c r="F31" i="6"/>
  <c r="H31" i="6" s="1"/>
  <c r="D31" i="6" s="1"/>
  <c r="F46" i="6"/>
  <c r="F41" i="6"/>
  <c r="F36" i="6"/>
  <c r="F51" i="6"/>
  <c r="J2479" i="5"/>
  <c r="I2479" i="5"/>
  <c r="X2479" i="5"/>
  <c r="R2479" i="5"/>
  <c r="H2479" i="5"/>
  <c r="F2479" i="5"/>
  <c r="F66" i="6"/>
  <c r="F30" i="6"/>
  <c r="H30" i="6" s="1"/>
  <c r="D30" i="6" s="1"/>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s="1"/>
  <c r="B65" i="4"/>
  <c r="A47" i="6" s="1"/>
  <c r="B59" i="4"/>
  <c r="A42" i="6" s="1"/>
  <c r="H2463" i="5"/>
  <c r="I2463" i="5"/>
  <c r="F2463" i="5"/>
  <c r="X2463" i="5"/>
  <c r="R2463" i="5"/>
  <c r="J2463" i="5"/>
  <c r="F52" i="6"/>
  <c r="H52" i="6" s="1"/>
  <c r="D52" i="6" s="1"/>
  <c r="F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H22" i="6"/>
  <c r="K68" i="6" s="1"/>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H847" i="5"/>
  <c r="F847" i="5"/>
  <c r="R839" i="5"/>
  <c r="J839" i="5"/>
  <c r="I839" i="5"/>
  <c r="H839" i="5"/>
  <c r="F839" i="5"/>
  <c r="F845" i="5"/>
  <c r="X845" i="5"/>
  <c r="R845" i="5"/>
  <c r="I845" i="5"/>
  <c r="J845" i="5"/>
  <c r="H845" i="5"/>
  <c r="R970" i="5"/>
  <c r="J970" i="5"/>
  <c r="I970" i="5"/>
  <c r="X970" i="5"/>
  <c r="H970" i="5"/>
  <c r="F970" i="5"/>
  <c r="J811" i="5"/>
  <c r="R811" i="5"/>
  <c r="I811" i="5"/>
  <c r="H811" i="5"/>
  <c r="F811" i="5"/>
  <c r="R918" i="5"/>
  <c r="I918" i="5"/>
  <c r="J918" i="5"/>
  <c r="H918" i="5"/>
  <c r="X918" i="5"/>
  <c r="F918" i="5"/>
  <c r="J1097" i="5"/>
  <c r="I1097" i="5"/>
  <c r="H1097" i="5"/>
  <c r="X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s="1"/>
  <c r="F44" i="6"/>
  <c r="H44" i="6" s="1"/>
  <c r="D44" i="6" s="1"/>
  <c r="F34" i="6"/>
  <c r="F39" i="6"/>
  <c r="H39" i="6" s="1"/>
  <c r="D39" i="6" s="1"/>
  <c r="F65" i="6"/>
  <c r="F49" i="6"/>
  <c r="H49" i="6" s="1"/>
  <c r="D49" i="6" s="1"/>
  <c r="F29" i="6"/>
  <c r="H29" i="6" s="1"/>
  <c r="F2430" i="5"/>
  <c r="X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R849" i="5"/>
  <c r="I849" i="5"/>
  <c r="J849" i="5"/>
  <c r="H849" i="5"/>
  <c r="I649" i="5"/>
  <c r="H649" i="5"/>
  <c r="F649" i="5"/>
  <c r="X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56" i="5"/>
  <c r="S499" i="5"/>
  <c r="S455" i="5"/>
  <c r="S495" i="5"/>
  <c r="S508" i="5"/>
  <c r="S384" i="5"/>
  <c r="S523" i="5"/>
  <c r="S332" i="5"/>
  <c r="S535" i="5"/>
  <c r="S476" i="5"/>
  <c r="S336" i="5"/>
  <c r="S214" i="5"/>
  <c r="S329" i="5"/>
  <c r="S198" i="5"/>
  <c r="S68" i="5"/>
  <c r="S371" i="5"/>
  <c r="S114" i="5"/>
  <c r="S351" i="5"/>
  <c r="S231" i="5"/>
  <c r="S162"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62"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84" i="5"/>
  <c r="S79" i="5"/>
  <c r="S471" i="5"/>
  <c r="S298" i="5"/>
  <c r="S82" i="5"/>
  <c r="S78" i="5"/>
  <c r="S142" i="5"/>
  <c r="S515" i="5"/>
  <c r="S289" i="5"/>
  <c r="S181" i="5"/>
  <c r="S54" i="5"/>
  <c r="S66" i="5"/>
  <c r="S90" i="5"/>
  <c r="S313" i="5"/>
  <c r="S76" i="5"/>
  <c r="S242" i="5"/>
  <c r="S307" i="5"/>
  <c r="S337" i="5"/>
  <c r="S101" i="5"/>
  <c r="S555" i="5"/>
  <c r="S570" i="5"/>
  <c r="S154" i="5"/>
  <c r="S70" i="5"/>
  <c r="S301" i="5"/>
  <c r="S63" i="5"/>
  <c r="S64" i="5"/>
  <c r="S246" i="5"/>
  <c r="S254" i="5"/>
  <c r="S60" i="5"/>
  <c r="S206" i="5"/>
  <c r="S325" i="5"/>
  <c r="S527" i="5"/>
  <c r="S369" i="5"/>
  <c r="S381" i="5"/>
  <c r="S309" i="5"/>
  <c r="X589" i="5"/>
  <c r="X597" i="5"/>
  <c r="S597" i="5"/>
  <c r="X505" i="5"/>
  <c r="S599" i="5"/>
  <c r="X465" i="5"/>
  <c r="X462" i="5"/>
  <c r="X140" i="5"/>
  <c r="X493" i="5"/>
  <c r="X502" i="5"/>
  <c r="S611" i="5"/>
  <c r="X220" i="5"/>
  <c r="X398" i="5"/>
  <c r="X538" i="5"/>
  <c r="X601" i="5"/>
  <c r="S601" i="5"/>
  <c r="X402" i="5"/>
  <c r="X340" i="5"/>
  <c r="X521" i="5"/>
  <c r="X467" i="5"/>
  <c r="X486" i="5"/>
  <c r="X427" i="5"/>
  <c r="X472" i="5"/>
  <c r="X287" i="5"/>
  <c r="X152" i="5"/>
  <c r="X180" i="5"/>
  <c r="X375" i="5"/>
  <c r="X232" i="5"/>
  <c r="X264" i="5"/>
  <c r="X296" i="5"/>
  <c r="X192" i="5"/>
  <c r="X518" i="5"/>
  <c r="X176" i="5"/>
  <c r="X362" i="5"/>
  <c r="X244" i="5"/>
  <c r="X276" i="5"/>
  <c r="X378" i="5"/>
  <c r="X567" i="5"/>
  <c r="X151" i="5"/>
  <c r="X596" i="5"/>
  <c r="X91" i="5"/>
  <c r="X281" i="5"/>
  <c r="X524" i="5"/>
  <c r="X496" i="5"/>
  <c r="X103" i="5"/>
  <c r="X578" i="5"/>
  <c r="X320" i="5"/>
  <c r="X212" i="5"/>
  <c r="X339" i="5"/>
  <c r="X454" i="5"/>
  <c r="X406" i="5"/>
  <c r="X188" i="5"/>
  <c r="X370" i="5"/>
  <c r="X565" i="5"/>
  <c r="X366" i="5"/>
  <c r="X517" i="5"/>
  <c r="X328" i="5"/>
  <c r="X204" i="5"/>
  <c r="X595" i="5"/>
  <c r="X411" i="5"/>
  <c r="S600" i="5"/>
  <c r="X251" i="5"/>
  <c r="X365" i="5"/>
  <c r="X423" i="5"/>
  <c r="X243" i="5"/>
  <c r="X403" i="5"/>
  <c r="X108" i="5"/>
  <c r="X481" i="5"/>
  <c r="X112" i="5"/>
  <c r="X569" i="5"/>
  <c r="X168" i="5"/>
  <c r="X164" i="5"/>
  <c r="X446" i="5"/>
  <c r="X553" i="5"/>
  <c r="X308" i="5"/>
  <c r="X200" i="5"/>
  <c r="X316" i="5"/>
  <c r="X144" i="5"/>
  <c r="X208" i="5"/>
  <c r="X382" i="5"/>
  <c r="S382" i="5"/>
  <c r="X224" i="5"/>
  <c r="X256" i="5"/>
  <c r="X288" i="5"/>
  <c r="X390" i="5"/>
  <c r="X525" i="5"/>
  <c r="X475" i="5"/>
  <c r="X537" i="5"/>
  <c r="X116" i="5"/>
  <c r="X236" i="5"/>
  <c r="X268" i="5"/>
  <c r="X300" i="5"/>
  <c r="X469" i="5"/>
  <c r="X529" i="5"/>
  <c r="X305" i="5"/>
  <c r="X277" i="5"/>
  <c r="X334" i="5"/>
  <c r="X297" i="5"/>
  <c r="X194" i="5"/>
  <c r="X592" i="5"/>
  <c r="X395" i="5"/>
  <c r="X115" i="5"/>
  <c r="X533" i="5"/>
  <c r="S533" i="5"/>
  <c r="X438" i="5"/>
  <c r="X485" i="5"/>
  <c r="X148" i="5"/>
  <c r="X513" i="5"/>
  <c r="X609" i="5"/>
  <c r="X545" i="5"/>
  <c r="X575" i="5"/>
  <c r="X216" i="5"/>
  <c r="X534" i="5"/>
  <c r="X355" i="5"/>
  <c r="S355" i="5"/>
  <c r="X541" i="5"/>
  <c r="X588" i="5"/>
  <c r="X391" i="5"/>
  <c r="X602" i="5"/>
  <c r="S602" i="5"/>
  <c r="X562" i="5"/>
  <c r="X262" i="5"/>
  <c r="X350" i="5"/>
  <c r="X573" i="5"/>
  <c r="X430" i="5"/>
  <c r="X587" i="5"/>
  <c r="X497" i="5"/>
  <c r="X312" i="5"/>
  <c r="X156" i="5"/>
  <c r="X358" i="5"/>
  <c r="X549" i="5"/>
  <c r="X124" i="5"/>
  <c r="S603" i="5"/>
  <c r="X248" i="5"/>
  <c r="X280" i="5"/>
  <c r="X477" i="5"/>
  <c r="X184" i="5"/>
  <c r="X104" i="5"/>
  <c r="X228" i="5"/>
  <c r="X260" i="5"/>
  <c r="X292" i="5"/>
  <c r="X374" i="5"/>
  <c r="X605" i="5"/>
  <c r="S605" i="5"/>
  <c r="X163" i="5"/>
  <c r="X443" i="5"/>
  <c r="X102" i="5"/>
  <c r="X189" i="5"/>
  <c r="X128" i="5"/>
  <c r="X422" i="5"/>
  <c r="X172" i="5"/>
  <c r="X581" i="5"/>
  <c r="X554" i="5"/>
  <c r="S607" i="5"/>
  <c r="X489" i="5"/>
  <c r="X557" i="5"/>
  <c r="X501" i="5"/>
  <c r="X342" i="5"/>
  <c r="X473" i="5"/>
  <c r="X442" i="5"/>
  <c r="X132" i="5"/>
  <c r="X324" i="5"/>
  <c r="X509" i="5"/>
  <c r="X303" i="5"/>
  <c r="X211" i="5"/>
  <c r="X435" i="5"/>
  <c r="X576" i="5"/>
  <c r="X215" i="5"/>
  <c r="X580" i="5"/>
  <c r="X201" i="5"/>
  <c r="X556" i="5"/>
  <c r="X87" i="5"/>
  <c r="S314" i="5"/>
  <c r="X136" i="5"/>
  <c r="X414" i="5"/>
  <c r="X160" i="5"/>
  <c r="X460" i="5"/>
  <c r="X196" i="5"/>
  <c r="X240" i="5"/>
  <c r="X272" i="5"/>
  <c r="X585" i="5"/>
  <c r="X120" i="5"/>
  <c r="X252" i="5"/>
  <c r="X284" i="5"/>
  <c r="X419" i="5"/>
  <c r="X261" i="5"/>
  <c r="X293" i="5"/>
  <c r="X608" i="5"/>
  <c r="X71" i="5"/>
  <c r="X265" i="5"/>
  <c r="H46" i="6"/>
  <c r="D46" i="6" s="1"/>
  <c r="D29" i="6"/>
  <c r="H34" i="6"/>
  <c r="D34" i="6" s="1"/>
  <c r="D19" i="6"/>
  <c r="X100" i="5"/>
  <c r="C20" i="6"/>
  <c r="C2" i="6"/>
  <c r="B2" i="6"/>
  <c r="D21" i="6"/>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B32" i="4" l="1"/>
  <c r="A19" i="6" s="1"/>
  <c r="A24" i="6"/>
  <c r="B56" i="4"/>
  <c r="A39" i="6" s="1"/>
  <c r="B62" i="4"/>
  <c r="A44" i="6" s="1"/>
  <c r="B63" i="4"/>
  <c r="A45" i="6" s="1"/>
  <c r="A25" i="6"/>
  <c r="B69" i="4"/>
  <c r="A50" i="6" s="1"/>
  <c r="C6" i="6"/>
  <c r="B67" i="4"/>
  <c r="A48" i="6" s="1"/>
  <c r="B83" i="4"/>
  <c r="A59" i="6" s="1"/>
  <c r="B79" i="4"/>
  <c r="A57" i="6" s="1"/>
  <c r="B89" i="4"/>
  <c r="A63" i="6" s="1"/>
  <c r="B49" i="4"/>
  <c r="A33" i="6" s="1"/>
  <c r="B31" i="4"/>
  <c r="A18" i="6" s="1"/>
  <c r="B87" i="4"/>
  <c r="A62" i="6" s="1"/>
  <c r="B75" i="4"/>
  <c r="A54" i="6" s="1"/>
  <c r="B37" i="4"/>
  <c r="A23" i="6" s="1"/>
  <c r="B81" i="4"/>
  <c r="A58" i="6" s="1"/>
  <c r="B85" i="4"/>
  <c r="A60" i="6" s="1"/>
  <c r="B55" i="4"/>
  <c r="A38" i="6" s="1"/>
  <c r="B77" i="4"/>
  <c r="A55" i="6" s="1"/>
  <c r="D8" i="6"/>
  <c r="C8" i="6"/>
  <c r="H51" i="6"/>
  <c r="D24" i="6"/>
  <c r="C24" i="6"/>
  <c r="C50" i="6"/>
  <c r="D26" i="6"/>
  <c r="C26" i="6"/>
  <c r="B61" i="4"/>
  <c r="A43" i="6" s="1"/>
  <c r="H37" i="6"/>
  <c r="C34" i="6"/>
  <c r="C44" i="6"/>
  <c r="C41" i="6"/>
  <c r="C31" i="6"/>
  <c r="F45" i="6"/>
  <c r="H45" i="6" s="1"/>
  <c r="F50" i="6"/>
  <c r="H50" i="6" s="1"/>
  <c r="D50" i="6" s="1"/>
  <c r="H25" i="6"/>
  <c r="F54" i="6"/>
  <c r="F35" i="6"/>
  <c r="H35" i="6" s="1"/>
  <c r="D35" i="6" s="1"/>
  <c r="F40" i="6"/>
  <c r="H40" i="6" s="1"/>
  <c r="D40" i="6" s="1"/>
  <c r="H27" i="6"/>
  <c r="F42" i="6"/>
  <c r="H42" i="6" s="1"/>
  <c r="F68" i="6"/>
  <c r="F32" i="6"/>
  <c r="H32" i="6" s="1"/>
  <c r="D32" i="6" s="1"/>
  <c r="F47" i="6"/>
  <c r="H47" i="6" s="1"/>
  <c r="K65" i="6"/>
  <c r="D14" i="6"/>
  <c r="C19" i="6"/>
  <c r="C16" i="6"/>
  <c r="C35" i="6"/>
  <c r="C11" i="6"/>
  <c r="C7" i="6"/>
  <c r="C10" i="6"/>
  <c r="C21" i="6"/>
  <c r="C40" i="6"/>
  <c r="C30" i="6"/>
  <c r="C39" i="6"/>
  <c r="C4" i="5"/>
  <c r="D4" i="5"/>
  <c r="E4" i="5"/>
  <c r="C22" i="6"/>
  <c r="C14" i="6"/>
  <c r="C36" i="6"/>
  <c r="C9" i="6"/>
  <c r="C49" i="6"/>
  <c r="C29" i="6"/>
  <c r="C46" i="6"/>
  <c r="E4" i="8"/>
  <c r="C6" i="5" s="1"/>
  <c r="G43" i="4"/>
  <c r="B33" i="4"/>
  <c r="A20" i="6" s="1"/>
  <c r="B50" i="4"/>
  <c r="A34" i="6" s="1"/>
  <c r="B35" i="4"/>
  <c r="A22" i="6" s="1"/>
  <c r="D31" i="4"/>
  <c r="G55" i="4"/>
  <c r="G67" i="4"/>
  <c r="G31" i="4"/>
  <c r="D12" i="6"/>
  <c r="C12" i="6"/>
  <c r="B52" i="5"/>
  <c r="G74" i="4"/>
  <c r="G37" i="4"/>
  <c r="G49" i="4"/>
  <c r="B53" i="5"/>
  <c r="C53" i="5"/>
  <c r="C52" i="5"/>
  <c r="G64" i="6"/>
  <c r="B70" i="4"/>
  <c r="A51" i="6" s="1"/>
  <c r="B52" i="4"/>
  <c r="A36" i="6" s="1"/>
  <c r="B58" i="4"/>
  <c r="A41" i="6" s="1"/>
  <c r="B64" i="4"/>
  <c r="A46" i="6" s="1"/>
  <c r="D74" i="4"/>
  <c r="D61" i="4"/>
  <c r="D49" i="4"/>
  <c r="D67" i="4"/>
  <c r="B14" i="5" l="1"/>
  <c r="B47" i="5"/>
  <c r="B10" i="5"/>
  <c r="C28" i="5"/>
  <c r="B45" i="5"/>
  <c r="B26" i="5"/>
  <c r="C12" i="5"/>
  <c r="B17" i="5"/>
  <c r="B28" i="5"/>
  <c r="B30" i="5"/>
  <c r="B18" i="5"/>
  <c r="B37" i="5"/>
  <c r="B39" i="5"/>
  <c r="B22" i="5"/>
  <c r="B6" i="5"/>
  <c r="V6" i="5" s="1"/>
  <c r="B33" i="5"/>
  <c r="C20" i="5"/>
  <c r="B41" i="5"/>
  <c r="B15" i="5"/>
  <c r="C49" i="5"/>
  <c r="B31" i="5"/>
  <c r="B24" i="5"/>
  <c r="B20" i="5"/>
  <c r="B16" i="5"/>
  <c r="B12" i="5"/>
  <c r="B8" i="5"/>
  <c r="C8" i="5"/>
  <c r="C16" i="5"/>
  <c r="V16" i="5" s="1"/>
  <c r="C24" i="5"/>
  <c r="C31" i="5"/>
  <c r="C35" i="5"/>
  <c r="C39" i="5"/>
  <c r="V39" i="5" s="1"/>
  <c r="G39" i="5" s="1"/>
  <c r="C43" i="5"/>
  <c r="C47" i="5"/>
  <c r="V47" i="5" s="1"/>
  <c r="C51" i="5"/>
  <c r="B7" i="5"/>
  <c r="B23" i="5"/>
  <c r="B35" i="5"/>
  <c r="B43" i="5"/>
  <c r="B51" i="5"/>
  <c r="V51" i="5" s="1"/>
  <c r="G51" i="5" s="1"/>
  <c r="C44" i="5"/>
  <c r="C46" i="5"/>
  <c r="C34" i="5"/>
  <c r="C27" i="5"/>
  <c r="C23" i="5"/>
  <c r="C19" i="5"/>
  <c r="C15" i="5"/>
  <c r="C11" i="5"/>
  <c r="C7" i="5"/>
  <c r="C10" i="5"/>
  <c r="C18" i="5"/>
  <c r="C26" i="5"/>
  <c r="B32" i="5"/>
  <c r="B36" i="5"/>
  <c r="B40" i="5"/>
  <c r="B44" i="5"/>
  <c r="AB44" i="5" s="1"/>
  <c r="C48" i="5"/>
  <c r="B11" i="5"/>
  <c r="B27" i="5"/>
  <c r="C37" i="5"/>
  <c r="V37" i="5" s="1"/>
  <c r="J37" i="5" s="1"/>
  <c r="C45" i="5"/>
  <c r="AB45" i="5" s="1"/>
  <c r="B9" i="5"/>
  <c r="C29" i="5"/>
  <c r="C25" i="5"/>
  <c r="C21" i="5"/>
  <c r="C17" i="5"/>
  <c r="V17" i="5" s="1"/>
  <c r="C13" i="5"/>
  <c r="C9" i="5"/>
  <c r="C14" i="5"/>
  <c r="AB14" i="5" s="1"/>
  <c r="C22" i="5"/>
  <c r="AB22" i="5" s="1"/>
  <c r="C30" i="5"/>
  <c r="B34" i="5"/>
  <c r="V34" i="5" s="1"/>
  <c r="J34" i="5" s="1"/>
  <c r="B38" i="5"/>
  <c r="B42" i="5"/>
  <c r="B46" i="5"/>
  <c r="C50" i="5"/>
  <c r="C5" i="5"/>
  <c r="B19" i="5"/>
  <c r="V19" i="5" s="1"/>
  <c r="C33" i="5"/>
  <c r="C41" i="5"/>
  <c r="B49" i="5"/>
  <c r="B25" i="5"/>
  <c r="C36" i="5"/>
  <c r="B5" i="5"/>
  <c r="B29" i="5"/>
  <c r="C42" i="5"/>
  <c r="C40" i="5"/>
  <c r="AB40" i="5" s="1"/>
  <c r="C32" i="5"/>
  <c r="C38" i="5"/>
  <c r="B21" i="5"/>
  <c r="B50" i="5"/>
  <c r="C42" i="6"/>
  <c r="D42" i="6"/>
  <c r="F58" i="6"/>
  <c r="H58" i="6" s="1"/>
  <c r="F63" i="6"/>
  <c r="H63" i="6" s="1"/>
  <c r="F55" i="6"/>
  <c r="H54" i="6"/>
  <c r="F57" i="6"/>
  <c r="H57" i="6" s="1"/>
  <c r="F62" i="6"/>
  <c r="H62" i="6" s="1"/>
  <c r="F59" i="6"/>
  <c r="H59" i="6" s="1"/>
  <c r="F60" i="6"/>
  <c r="H60" i="6" s="1"/>
  <c r="D37" i="6"/>
  <c r="C37" i="6"/>
  <c r="C47" i="6"/>
  <c r="D47" i="6"/>
  <c r="C27" i="6"/>
  <c r="D27" i="6"/>
  <c r="C25" i="6"/>
  <c r="D25" i="6"/>
  <c r="B48" i="5"/>
  <c r="B13" i="5"/>
  <c r="AB13" i="5" s="1"/>
  <c r="C45" i="6"/>
  <c r="D45" i="6"/>
  <c r="D51" i="6"/>
  <c r="C51" i="6"/>
  <c r="C32" i="6"/>
  <c r="V18" i="5"/>
  <c r="E18" i="5" s="1"/>
  <c r="X18" i="5" s="1"/>
  <c r="V52" i="5"/>
  <c r="G52" i="5" s="1"/>
  <c r="AB52" i="5"/>
  <c r="V43" i="5"/>
  <c r="AB43" i="5"/>
  <c r="AB53" i="5"/>
  <c r="V53" i="5"/>
  <c r="E6" i="5"/>
  <c r="X6" i="5" s="1"/>
  <c r="J6" i="5"/>
  <c r="R6" i="5"/>
  <c r="H6" i="5"/>
  <c r="I6" i="5"/>
  <c r="G6" i="5"/>
  <c r="F6" i="5"/>
  <c r="AB28" i="5"/>
  <c r="AB20" i="5"/>
  <c r="AB18" i="5"/>
  <c r="AB12" i="5"/>
  <c r="AB8" i="5"/>
  <c r="AB6" i="5"/>
  <c r="V12" i="5"/>
  <c r="V20" i="5"/>
  <c r="V28" i="5"/>
  <c r="AB23" i="5"/>
  <c r="V23" i="5"/>
  <c r="V15" i="5"/>
  <c r="AB15" i="5"/>
  <c r="B64" i="6"/>
  <c r="H64" i="6"/>
  <c r="S18" i="5"/>
  <c r="V42" i="5" l="1"/>
  <c r="AB32" i="5"/>
  <c r="V44" i="5"/>
  <c r="E44" i="5" s="1"/>
  <c r="X44" i="5" s="1"/>
  <c r="V31" i="5"/>
  <c r="G31" i="5" s="1"/>
  <c r="V40" i="5"/>
  <c r="R40" i="5" s="1"/>
  <c r="AB31" i="5"/>
  <c r="AB9" i="5"/>
  <c r="V10" i="5"/>
  <c r="E10" i="5" s="1"/>
  <c r="V35" i="5"/>
  <c r="J35" i="5" s="1"/>
  <c r="V27" i="5"/>
  <c r="J27" i="5" s="1"/>
  <c r="V8" i="5"/>
  <c r="E8" i="5" s="1"/>
  <c r="V25" i="5"/>
  <c r="J25" i="5" s="1"/>
  <c r="AB50" i="5"/>
  <c r="V46" i="5"/>
  <c r="E46" i="5" s="1"/>
  <c r="X46" i="5" s="1"/>
  <c r="V24" i="5"/>
  <c r="G24" i="5" s="1"/>
  <c r="AB30" i="5"/>
  <c r="AB47" i="5"/>
  <c r="AB25" i="5"/>
  <c r="AB42" i="5"/>
  <c r="V26" i="5"/>
  <c r="H26" i="5" s="1"/>
  <c r="V7" i="5"/>
  <c r="H7" i="5" s="1"/>
  <c r="V22" i="5"/>
  <c r="J22" i="5" s="1"/>
  <c r="AB10" i="5"/>
  <c r="AB24" i="5"/>
  <c r="AB19" i="5"/>
  <c r="AB35" i="5"/>
  <c r="V14" i="5"/>
  <c r="E14" i="5" s="1"/>
  <c r="X14" i="5" s="1"/>
  <c r="AB5" i="5"/>
  <c r="V41" i="5"/>
  <c r="E41" i="5" s="1"/>
  <c r="V9" i="5"/>
  <c r="I9" i="5" s="1"/>
  <c r="AB46" i="5"/>
  <c r="V30" i="5"/>
  <c r="F30" i="5" s="1"/>
  <c r="V11" i="5"/>
  <c r="J11" i="5" s="1"/>
  <c r="AB16" i="5"/>
  <c r="V49" i="5"/>
  <c r="G49" i="5" s="1"/>
  <c r="V33" i="5"/>
  <c r="J33" i="5" s="1"/>
  <c r="AB17" i="5"/>
  <c r="V13" i="5"/>
  <c r="H13" i="5" s="1"/>
  <c r="AB27" i="5"/>
  <c r="F34" i="5"/>
  <c r="V38" i="5"/>
  <c r="I38" i="5" s="1"/>
  <c r="E34" i="5"/>
  <c r="X34" i="5" s="1"/>
  <c r="I18" i="5"/>
  <c r="AB51" i="5"/>
  <c r="G34" i="5"/>
  <c r="AB41" i="5"/>
  <c r="AB11" i="5"/>
  <c r="AB26" i="5"/>
  <c r="AB7" i="5"/>
  <c r="AB39" i="5"/>
  <c r="R34" i="5"/>
  <c r="V29" i="5"/>
  <c r="E29" i="5" s="1"/>
  <c r="AB49" i="5"/>
  <c r="V50" i="5"/>
  <c r="G50" i="5" s="1"/>
  <c r="AB37" i="5"/>
  <c r="I34" i="5"/>
  <c r="AB33" i="5"/>
  <c r="AB29" i="5"/>
  <c r="G18" i="5"/>
  <c r="AB34" i="5"/>
  <c r="H34" i="5"/>
  <c r="V48" i="5"/>
  <c r="G48" i="5" s="1"/>
  <c r="V21" i="5"/>
  <c r="H21" i="5" s="1"/>
  <c r="V36" i="5"/>
  <c r="E36" i="5" s="1"/>
  <c r="X36" i="5" s="1"/>
  <c r="H18" i="5"/>
  <c r="V32" i="5"/>
  <c r="E32" i="5" s="1"/>
  <c r="G37" i="5"/>
  <c r="AB36" i="5"/>
  <c r="V5" i="5"/>
  <c r="J5" i="5" s="1"/>
  <c r="V45" i="5"/>
  <c r="R45" i="5" s="1"/>
  <c r="AB48" i="5"/>
  <c r="F69" i="6"/>
  <c r="C69" i="6" s="1"/>
  <c r="R18" i="5"/>
  <c r="J18" i="5"/>
  <c r="AB38" i="5"/>
  <c r="AB21" i="5"/>
  <c r="F18" i="5"/>
  <c r="J14" i="5"/>
  <c r="D62" i="6"/>
  <c r="C62" i="6"/>
  <c r="D63" i="6"/>
  <c r="C63" i="6"/>
  <c r="C57" i="6"/>
  <c r="D57" i="6"/>
  <c r="C58" i="6"/>
  <c r="D58" i="6"/>
  <c r="C60" i="6"/>
  <c r="D60" i="6"/>
  <c r="D54" i="6"/>
  <c r="C54" i="6"/>
  <c r="C59" i="6"/>
  <c r="D59" i="6"/>
  <c r="F56" i="6"/>
  <c r="H56" i="6" s="1"/>
  <c r="H55" i="6"/>
  <c r="R44" i="5"/>
  <c r="G44" i="5"/>
  <c r="J44" i="5"/>
  <c r="I44" i="5"/>
  <c r="F37" i="5"/>
  <c r="E37" i="5"/>
  <c r="X37" i="5" s="1"/>
  <c r="R37" i="5"/>
  <c r="H37" i="5"/>
  <c r="I37" i="5"/>
  <c r="G40" i="5"/>
  <c r="F40" i="5"/>
  <c r="J53" i="5"/>
  <c r="E53" i="5"/>
  <c r="R53" i="5"/>
  <c r="I53" i="5"/>
  <c r="F53" i="5"/>
  <c r="H53" i="5"/>
  <c r="G53" i="5"/>
  <c r="J47" i="5"/>
  <c r="E47" i="5"/>
  <c r="H47" i="5"/>
  <c r="R47" i="5"/>
  <c r="F47" i="5"/>
  <c r="I47" i="5"/>
  <c r="G47" i="5"/>
  <c r="J43" i="5"/>
  <c r="F43" i="5"/>
  <c r="H43" i="5"/>
  <c r="R43" i="5"/>
  <c r="I43" i="5"/>
  <c r="E43" i="5"/>
  <c r="H35" i="5"/>
  <c r="E42" i="5"/>
  <c r="J42" i="5"/>
  <c r="H42" i="5"/>
  <c r="R42" i="5"/>
  <c r="G42" i="5"/>
  <c r="I42" i="5"/>
  <c r="F42" i="5"/>
  <c r="J51" i="5"/>
  <c r="E51" i="5"/>
  <c r="R51" i="5"/>
  <c r="I51" i="5"/>
  <c r="H51" i="5"/>
  <c r="F51" i="5"/>
  <c r="G43" i="5"/>
  <c r="J39" i="5"/>
  <c r="H39" i="5"/>
  <c r="F39" i="5"/>
  <c r="R39" i="5"/>
  <c r="I39" i="5"/>
  <c r="E39" i="5"/>
  <c r="F31" i="5"/>
  <c r="I31" i="5"/>
  <c r="F52" i="5"/>
  <c r="R52" i="5"/>
  <c r="I52" i="5"/>
  <c r="J52" i="5"/>
  <c r="E52" i="5"/>
  <c r="H52" i="5"/>
  <c r="D64" i="6"/>
  <c r="C64" i="6"/>
  <c r="F9" i="5"/>
  <c r="H9" i="5"/>
  <c r="J15" i="5"/>
  <c r="E15" i="5"/>
  <c r="I15" i="5"/>
  <c r="R15" i="5"/>
  <c r="H15" i="5"/>
  <c r="F15" i="5"/>
  <c r="J17" i="5"/>
  <c r="E17" i="5"/>
  <c r="H17" i="5"/>
  <c r="R17" i="5"/>
  <c r="I17" i="5"/>
  <c r="F17" i="5"/>
  <c r="J19" i="5"/>
  <c r="E19" i="5"/>
  <c r="H19" i="5"/>
  <c r="F19" i="5"/>
  <c r="R19" i="5"/>
  <c r="I19" i="5"/>
  <c r="J23" i="5"/>
  <c r="E23" i="5"/>
  <c r="F23" i="5"/>
  <c r="R23" i="5"/>
  <c r="H23" i="5"/>
  <c r="I23" i="5"/>
  <c r="G23" i="5"/>
  <c r="F25" i="5"/>
  <c r="I25" i="5"/>
  <c r="E28" i="5"/>
  <c r="I28" i="5"/>
  <c r="H28" i="5"/>
  <c r="J28" i="5"/>
  <c r="G28" i="5"/>
  <c r="F28" i="5"/>
  <c r="R28" i="5"/>
  <c r="E20" i="5"/>
  <c r="J20" i="5"/>
  <c r="H20" i="5"/>
  <c r="I20" i="5"/>
  <c r="R20" i="5"/>
  <c r="F20" i="5"/>
  <c r="G20" i="5"/>
  <c r="E12" i="5"/>
  <c r="J12" i="5"/>
  <c r="R12" i="5"/>
  <c r="H12" i="5"/>
  <c r="I12" i="5"/>
  <c r="F12" i="5"/>
  <c r="G12" i="5"/>
  <c r="E26" i="5"/>
  <c r="I26" i="5"/>
  <c r="F22" i="5"/>
  <c r="G15" i="5"/>
  <c r="G17" i="5"/>
  <c r="G19" i="5"/>
  <c r="R24" i="5"/>
  <c r="E16" i="5"/>
  <c r="J16" i="5"/>
  <c r="R16" i="5"/>
  <c r="H16" i="5"/>
  <c r="I16" i="5"/>
  <c r="F16" i="5"/>
  <c r="G16" i="5"/>
  <c r="H8" i="5"/>
  <c r="F8" i="5"/>
  <c r="G8" i="5"/>
  <c r="S53" i="5"/>
  <c r="T53" i="5"/>
  <c r="S52" i="5"/>
  <c r="T52" i="5"/>
  <c r="S41" i="5"/>
  <c r="S47" i="5"/>
  <c r="S36" i="5"/>
  <c r="S14" i="5"/>
  <c r="T18" i="5"/>
  <c r="S6" i="5"/>
  <c r="S32" i="5"/>
  <c r="S44" i="5"/>
  <c r="S46" i="5"/>
  <c r="S34" i="5"/>
  <c r="S42" i="5"/>
  <c r="S39" i="5"/>
  <c r="S10" i="5"/>
  <c r="S43" i="5"/>
  <c r="S51" i="5"/>
  <c r="R21" i="5" l="1"/>
  <c r="E21" i="5"/>
  <c r="X21" i="5" s="1"/>
  <c r="G30" i="5"/>
  <c r="I10" i="5"/>
  <c r="H30" i="5"/>
  <c r="F10" i="5"/>
  <c r="J10" i="5"/>
  <c r="G33" i="5"/>
  <c r="G10" i="5"/>
  <c r="R7" i="5"/>
  <c r="R35" i="5"/>
  <c r="I40" i="5"/>
  <c r="E40" i="5"/>
  <c r="R30" i="5"/>
  <c r="G26" i="5"/>
  <c r="H25" i="5"/>
  <c r="E25" i="5"/>
  <c r="J21" i="5"/>
  <c r="J7" i="5"/>
  <c r="E31" i="5"/>
  <c r="H31" i="5"/>
  <c r="H33" i="5"/>
  <c r="J41" i="5"/>
  <c r="H40" i="5"/>
  <c r="R10" i="5"/>
  <c r="I30" i="5"/>
  <c r="G25" i="5"/>
  <c r="G7" i="5"/>
  <c r="J26" i="5"/>
  <c r="R25" i="5"/>
  <c r="I21" i="5"/>
  <c r="R31" i="5"/>
  <c r="J31" i="5"/>
  <c r="F33" i="5"/>
  <c r="E35" i="5"/>
  <c r="J40" i="5"/>
  <c r="H44" i="5"/>
  <c r="F44" i="5"/>
  <c r="H10" i="5"/>
  <c r="G22" i="5"/>
  <c r="E22" i="5"/>
  <c r="G35" i="5"/>
  <c r="G41" i="5"/>
  <c r="F7" i="5"/>
  <c r="G38" i="5"/>
  <c r="F35" i="5"/>
  <c r="F41" i="5"/>
  <c r="I7" i="5"/>
  <c r="I35" i="5"/>
  <c r="G66" i="6"/>
  <c r="H66" i="6" s="1"/>
  <c r="D66" i="6" s="1"/>
  <c r="G27" i="5"/>
  <c r="H27" i="5"/>
  <c r="R27" i="5"/>
  <c r="I8" i="5"/>
  <c r="J8" i="5"/>
  <c r="G9" i="5"/>
  <c r="H22" i="5"/>
  <c r="I27" i="5"/>
  <c r="E27" i="5"/>
  <c r="E9" i="5"/>
  <c r="E5" i="5"/>
  <c r="R8" i="5"/>
  <c r="H24" i="5"/>
  <c r="I22" i="5"/>
  <c r="F27" i="5"/>
  <c r="R9" i="5"/>
  <c r="J9" i="5"/>
  <c r="R49" i="5"/>
  <c r="I46" i="5"/>
  <c r="I13" i="5"/>
  <c r="G65" i="6"/>
  <c r="H65" i="6" s="1"/>
  <c r="C65" i="6" s="1"/>
  <c r="J13" i="5"/>
  <c r="R13" i="5"/>
  <c r="H50" i="5"/>
  <c r="F13" i="5"/>
  <c r="X10" i="5"/>
  <c r="I11" i="5"/>
  <c r="R11" i="5"/>
  <c r="E7" i="5"/>
  <c r="X7" i="5" s="1"/>
  <c r="R38" i="5"/>
  <c r="I41" i="5"/>
  <c r="E11" i="5"/>
  <c r="X11" i="5" s="1"/>
  <c r="E38" i="5"/>
  <c r="X38" i="5" s="1"/>
  <c r="R41" i="5"/>
  <c r="H38" i="5"/>
  <c r="G21" i="5"/>
  <c r="G13" i="5"/>
  <c r="R22" i="5"/>
  <c r="F21" i="5"/>
  <c r="E13" i="5"/>
  <c r="X13" i="5" s="1"/>
  <c r="J46" i="5"/>
  <c r="F46" i="5"/>
  <c r="H46" i="5"/>
  <c r="G46" i="5"/>
  <c r="R46" i="5"/>
  <c r="F24" i="5"/>
  <c r="J24" i="5"/>
  <c r="E24" i="5"/>
  <c r="X24" i="5" s="1"/>
  <c r="H49" i="5"/>
  <c r="J49" i="5"/>
  <c r="I50" i="5"/>
  <c r="G14" i="5"/>
  <c r="R14" i="5"/>
  <c r="E49" i="5"/>
  <c r="I24" i="5"/>
  <c r="F11" i="5"/>
  <c r="F49" i="5"/>
  <c r="J38" i="5"/>
  <c r="F50" i="5"/>
  <c r="H41" i="5"/>
  <c r="F14" i="5"/>
  <c r="I14" i="5"/>
  <c r="J36" i="5"/>
  <c r="J30" i="5"/>
  <c r="E30" i="5"/>
  <c r="X30" i="5" s="1"/>
  <c r="R26" i="5"/>
  <c r="R33" i="5"/>
  <c r="I33" i="5"/>
  <c r="G5" i="5"/>
  <c r="F26" i="5"/>
  <c r="I49" i="5"/>
  <c r="E33" i="5"/>
  <c r="X33" i="5" s="1"/>
  <c r="E50" i="5"/>
  <c r="X50" i="5" s="1"/>
  <c r="F5" i="5"/>
  <c r="H14" i="5"/>
  <c r="F36" i="5"/>
  <c r="G68" i="6"/>
  <c r="H68" i="6" s="1"/>
  <c r="C68" i="6" s="1"/>
  <c r="G11" i="5"/>
  <c r="H11" i="5"/>
  <c r="F38" i="5"/>
  <c r="G36" i="5"/>
  <c r="H36" i="5"/>
  <c r="I32" i="5"/>
  <c r="J45" i="5"/>
  <c r="F29" i="5"/>
  <c r="J48" i="5"/>
  <c r="R36" i="5"/>
  <c r="R29" i="5"/>
  <c r="H29" i="5"/>
  <c r="I48" i="5"/>
  <c r="J32" i="5"/>
  <c r="G32" i="5"/>
  <c r="J29" i="5"/>
  <c r="F48" i="5"/>
  <c r="E48" i="5"/>
  <c r="X48" i="5" s="1"/>
  <c r="H32" i="5"/>
  <c r="R32" i="5"/>
  <c r="R5" i="5"/>
  <c r="G29" i="5"/>
  <c r="I29" i="5"/>
  <c r="R48" i="5"/>
  <c r="H48" i="5"/>
  <c r="F32" i="5"/>
  <c r="J50" i="5"/>
  <c r="R50" i="5"/>
  <c r="H5" i="5"/>
  <c r="I36" i="5"/>
  <c r="G67" i="6"/>
  <c r="H67" i="6" s="1"/>
  <c r="C67" i="6" s="1"/>
  <c r="I5" i="5"/>
  <c r="G45" i="5"/>
  <c r="E45" i="5"/>
  <c r="X45" i="5" s="1"/>
  <c r="H45" i="5"/>
  <c r="F45" i="5"/>
  <c r="I45" i="5"/>
  <c r="D55" i="6"/>
  <c r="C55" i="6"/>
  <c r="D56" i="6"/>
  <c r="C56" i="6"/>
  <c r="X52" i="5"/>
  <c r="X39" i="5"/>
  <c r="X32" i="5"/>
  <c r="X47" i="5"/>
  <c r="X41" i="5"/>
  <c r="X31" i="5"/>
  <c r="X49" i="5"/>
  <c r="X51" i="5"/>
  <c r="X42" i="5"/>
  <c r="X5" i="5"/>
  <c r="X35" i="5"/>
  <c r="X43" i="5"/>
  <c r="X53" i="5"/>
  <c r="X40" i="5"/>
  <c r="X16" i="5"/>
  <c r="X22" i="5"/>
  <c r="X12" i="5"/>
  <c r="X28" i="5"/>
  <c r="X29" i="5"/>
  <c r="X23" i="5"/>
  <c r="X19" i="5"/>
  <c r="X17" i="5"/>
  <c r="X15" i="5"/>
  <c r="X9" i="5"/>
  <c r="G69" i="6" a="1"/>
  <c r="G69" i="6" s="1"/>
  <c r="H69" i="6" s="1"/>
  <c r="H70" i="6" s="1"/>
  <c r="D2" i="6" s="1"/>
  <c r="X8" i="5"/>
  <c r="X26" i="5"/>
  <c r="X20" i="5"/>
  <c r="X27" i="5"/>
  <c r="X25" i="5"/>
  <c r="T44" i="5"/>
  <c r="S37" i="5"/>
  <c r="S9" i="5"/>
  <c r="S35" i="5"/>
  <c r="S16" i="5"/>
  <c r="T42" i="5"/>
  <c r="S29" i="5"/>
  <c r="S22" i="5"/>
  <c r="S20" i="5"/>
  <c r="S21" i="5"/>
  <c r="S27" i="5"/>
  <c r="S31" i="5"/>
  <c r="S23" i="5"/>
  <c r="T39" i="5"/>
  <c r="S40" i="5"/>
  <c r="S19" i="5"/>
  <c r="S15" i="5"/>
  <c r="S7" i="5"/>
  <c r="S38" i="5"/>
  <c r="T51" i="5"/>
  <c r="T10" i="5"/>
  <c r="S12" i="5"/>
  <c r="S30" i="5"/>
  <c r="S48" i="5"/>
  <c r="T6" i="5"/>
  <c r="S5" i="5"/>
  <c r="T34" i="5"/>
  <c r="S26" i="5"/>
  <c r="T32" i="5"/>
  <c r="S25" i="5"/>
  <c r="S8" i="5"/>
  <c r="S49" i="5"/>
  <c r="T46" i="5"/>
  <c r="T14" i="5"/>
  <c r="S28" i="5"/>
  <c r="S45" i="5"/>
  <c r="S50" i="5"/>
  <c r="T47" i="5"/>
  <c r="T41" i="5"/>
  <c r="S17" i="5"/>
  <c r="T43" i="5"/>
  <c r="S33" i="5"/>
  <c r="S13" i="5"/>
  <c r="T36" i="5"/>
  <c r="C66" i="6" l="1"/>
  <c r="D65" i="6"/>
  <c r="D68" i="6"/>
  <c r="D67" i="6"/>
  <c r="T40" i="5"/>
  <c r="T26" i="5"/>
  <c r="T17" i="5"/>
  <c r="T48" i="5"/>
  <c r="T5" i="5"/>
  <c r="T16" i="5"/>
  <c r="T7" i="5"/>
  <c r="T25" i="5"/>
  <c r="T15" i="5"/>
  <c r="T45" i="5"/>
  <c r="T27" i="5"/>
  <c r="T20" i="5"/>
  <c r="T30" i="5"/>
  <c r="T50" i="5"/>
  <c r="T28" i="5"/>
  <c r="T19" i="5"/>
  <c r="T29" i="5"/>
  <c r="T9" i="5"/>
  <c r="T23" i="5"/>
  <c r="T31" i="5"/>
  <c r="T35" i="5"/>
  <c r="T49" i="5"/>
  <c r="T37" i="5"/>
  <c r="T38" i="5"/>
  <c r="S11" i="5"/>
  <c r="T22" i="5"/>
  <c r="T8" i="5"/>
  <c r="S24" i="5"/>
  <c r="T12" i="5"/>
  <c r="T21" i="5"/>
  <c r="T13" i="5"/>
  <c r="T33" i="5"/>
  <c r="T24" i="5" l="1"/>
  <c r="T1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rgb="FF000000"/>
            <rFont val="ＭＳ Ｐゴシック"/>
            <family val="3"/>
            <charset val="128"/>
          </rPr>
          <t>location number in language list</t>
        </r>
      </text>
    </comment>
    <comment ref="P9" authorId="0" shapeId="0" xr:uid="{00000000-0006-0000-0300-000002000000}">
      <text>
        <r>
          <rPr>
            <sz val="9"/>
            <color rgb="FF000000"/>
            <rFont val="ＭＳ Ｐゴシック"/>
            <family val="3"/>
            <charset val="128"/>
          </rPr>
          <t>list for Validation in D9</t>
        </r>
      </text>
    </comment>
    <comment ref="P26" authorId="0" shapeId="0" xr:uid="{00000000-0006-0000-0300-000003000000}">
      <text>
        <r>
          <rPr>
            <sz val="9"/>
            <color rgb="FF000000"/>
            <rFont val="ＭＳ Ｐゴシック"/>
            <family val="3"/>
            <charset val="128"/>
          </rPr>
          <t>condition for answer Q3 and later</t>
        </r>
      </text>
    </comment>
    <comment ref="Q31" authorId="0" shapeId="0" xr:uid="{00000000-0006-0000-0300-000004000000}">
      <text>
        <r>
          <rPr>
            <sz val="9"/>
            <color rgb="FF000000"/>
            <rFont val="ＭＳ Ｐゴシック"/>
            <family val="3"/>
            <charset val="128"/>
          </rPr>
          <t>condition for answer</t>
        </r>
      </text>
    </comment>
    <comment ref="P32" authorId="0" shapeId="0" xr:uid="{00000000-0006-0000-0300-000005000000}">
      <text>
        <r>
          <rPr>
            <sz val="9"/>
            <color rgb="FF000000"/>
            <rFont val="ＭＳ Ｐゴシック"/>
            <family val="3"/>
            <charset val="128"/>
          </rPr>
          <t>condition for answer Q3 and later</t>
        </r>
      </text>
    </comment>
    <comment ref="Q37" authorId="0" shapeId="0" xr:uid="{00000000-0006-0000-0300-000006000000}">
      <text>
        <r>
          <rPr>
            <sz val="9"/>
            <color rgb="FF000000"/>
            <rFont val="ＭＳ Ｐゴシック"/>
            <family val="3"/>
            <charset val="128"/>
          </rPr>
          <t>condition for answer</t>
        </r>
      </text>
    </comment>
    <comment ref="Q43" authorId="0" shapeId="0" xr:uid="{00000000-0006-0000-0300-000007000000}">
      <text>
        <r>
          <rPr>
            <sz val="9"/>
            <color rgb="FF000000"/>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<sst xmlns="http://schemas.openxmlformats.org/spreadsheetml/2006/main" count="22402" uniqueCount="15836">
  <si>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</si>
  <si>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</si>
  <si>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</si>
  <si>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</si>
  <si>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</si>
  <si>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</si>
  <si>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</si>
  <si>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</si>
  <si>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</si>
  <si>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</si>
  <si>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</si>
  <si>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</si>
  <si>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</si>
  <si>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</si>
  <si>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</si>
  <si>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</si>
  <si>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</si>
  <si>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</si>
  <si>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</si>
  <si>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</si>
  <si>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</si>
  <si>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</si>
  <si>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</si>
  <si>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</si>
  <si>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</si>
  <si>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</si>
  <si>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</si>
  <si>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</si>
  <si>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</si>
  <si>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</si>
  <si>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</si>
  <si>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</si>
  <si>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</si>
  <si>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</si>
  <si>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</si>
  <si>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</si>
  <si>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</si>
  <si>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</si>
  <si>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</si>
  <si>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</si>
  <si>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</si>
  <si>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</si>
  <si>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</si>
  <si>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</si>
  <si>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</si>
  <si>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</si>
  <si>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</si>
  <si>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</si>
  <si>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</si>
  <si>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</si>
  <si>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</si>
  <si>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</si>
  <si>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</si>
  <si>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</si>
  <si>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</si>
  <si>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</si>
  <si>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</si>
  <si>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</si>
  <si>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</si>
  <si>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</si>
  <si>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</si>
  <si>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</si>
  <si>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</si>
  <si>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</si>
  <si>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</si>
  <si>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</si>
  <si>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</si>
  <si>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</si>
  <si>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</si>
  <si>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</si>
  <si>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</si>
  <si>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</si>
  <si>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</si>
  <si>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</si>
  <si>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</si>
  <si>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</si>
  <si>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</si>
  <si>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</si>
  <si>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</si>
  <si>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</si>
  <si>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</si>
  <si>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</si>
  <si>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</si>
  <si>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</si>
  <si>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</si>
  <si>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</si>
  <si>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</si>
  <si>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</si>
  <si>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</si>
  <si>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</si>
  <si>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</si>
  <si>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</si>
  <si>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</si>
  <si>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</si>
  <si>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</si>
  <si>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</si>
  <si>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</si>
  <si>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</si>
  <si>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</si>
  <si>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</si>
  <si>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</si>
  <si>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</si>
  <si>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</si>
  <si>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</si>
  <si>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</si>
  <si>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</si>
  <si>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</si>
  <si>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</si>
  <si>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</si>
  <si>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</si>
  <si>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</si>
  <si>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</si>
  <si>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</si>
  <si>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</si>
  <si>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</si>
  <si>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</si>
  <si>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</si>
  <si>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</si>
  <si>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</si>
  <si>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</si>
  <si>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</si>
  <si>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</si>
  <si>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</si>
  <si>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</si>
  <si>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</si>
  <si>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</si>
  <si>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</si>
  <si>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</si>
  <si>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</si>
  <si>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</si>
  <si>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</si>
  <si>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</si>
  <si>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</si>
  <si>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</si>
  <si>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</si>
  <si>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</si>
  <si>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</si>
  <si>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</si>
  <si>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</si>
  <si>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</si>
  <si>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</si>
  <si>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</si>
  <si>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</si>
  <si>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</si>
  <si>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</si>
  <si>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</si>
  <si>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</si>
  <si>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</si>
  <si>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</si>
  <si>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</si>
  <si>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</si>
  <si>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</si>
  <si>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</si>
  <si>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</si>
  <si>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</si>
  <si>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</si>
  <si>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</si>
  <si>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</si>
  <si>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</si>
  <si>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</si>
  <si>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</si>
  <si>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</si>
  <si>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</si>
  <si>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</si>
  <si>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</si>
  <si>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</si>
  <si>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</si>
  <si>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</si>
  <si>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</si>
  <si>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</si>
  <si>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</si>
  <si>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</si>
  <si>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</si>
  <si>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</si>
  <si>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</si>
  <si>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</si>
  <si>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</si>
  <si>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</si>
  <si>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</si>
  <si>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</si>
  <si>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</si>
  <si>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</si>
  <si>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</si>
  <si>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</si>
  <si>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</si>
  <si>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</si>
  <si>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</si>
  <si>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</si>
  <si>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</si>
  <si>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</si>
  <si>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</si>
  <si>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</si>
  <si>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</si>
  <si>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</si>
  <si>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</si>
  <si>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</si>
  <si>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</si>
  <si>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</si>
  <si>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</si>
  <si>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</si>
  <si>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</si>
  <si>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</si>
  <si>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</si>
  <si>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</si>
  <si>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</si>
  <si>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</si>
  <si>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</si>
  <si>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</si>
  <si>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</si>
  <si>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</si>
  <si>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</si>
  <si>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</si>
  <si>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</si>
  <si>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</si>
  <si>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</si>
  <si>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</si>
  <si>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</si>
  <si>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</si>
  <si>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</si>
  <si>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</si>
  <si>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</si>
  <si>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</si>
  <si>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</si>
  <si>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</si>
  <si>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</si>
  <si>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</si>
  <si>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</si>
  <si>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</si>
  <si>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</si>
  <si>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</si>
  <si>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</si>
  <si>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</si>
  <si>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</si>
  <si>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</si>
  <si>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</si>
  <si>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</si>
  <si>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</si>
  <si>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</si>
  <si>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</si>
  <si>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</si>
  <si>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</si>
  <si>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</si>
  <si>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</si>
  <si>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</si>
  <si>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</si>
  <si>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</si>
  <si>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</si>
  <si>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</si>
  <si>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</si>
  <si>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</si>
  <si>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</si>
  <si>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</si>
  <si>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</si>
  <si>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</si>
  <si>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</si>
  <si>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</si>
  <si>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</si>
  <si>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</si>
  <si>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</si>
  <si>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</si>
  <si>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</si>
  <si>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</si>
  <si>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</si>
  <si>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</si>
  <si>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</si>
  <si>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</si>
  <si>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</si>
  <si>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</si>
  <si>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</si>
  <si>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</si>
  <si>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</si>
  <si>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</si>
  <si>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</si>
  <si>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</si>
  <si>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</si>
  <si>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</si>
  <si>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</si>
  <si>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</si>
  <si>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</si>
  <si>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</si>
  <si>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</si>
  <si>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</si>
  <si>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</si>
  <si>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</si>
  <si>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</si>
  <si>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</si>
  <si>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</si>
  <si>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</si>
  <si>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</si>
  <si>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</si>
  <si>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</si>
  <si>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</si>
  <si>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</si>
  <si>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</si>
  <si>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</si>
  <si>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</si>
  <si>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</si>
  <si>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</si>
  <si>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</si>
  <si>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</si>
  <si>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</si>
  <si>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</si>
  <si>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</si>
  <si>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</si>
  <si>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</si>
  <si>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</si>
  <si>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</si>
  <si>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</si>
  <si>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</si>
  <si>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</si>
  <si>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</si>
  <si>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</si>
  <si>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</si>
  <si>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</si>
  <si>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</si>
  <si>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</si>
  <si>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</si>
  <si>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</si>
  <si>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</si>
  <si>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</si>
  <si>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</si>
  <si>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</si>
  <si>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</si>
  <si>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</si>
  <si>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</si>
  <si>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</si>
  <si>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</si>
  <si>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</si>
  <si>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</si>
  <si>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</si>
  <si>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</si>
  <si>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</si>
  <si>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</si>
  <si>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</si>
  <si>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</si>
  <si>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</si>
  <si>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</si>
  <si>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</si>
  <si>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</si>
  <si>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</si>
  <si>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</si>
  <si>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</si>
  <si>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</si>
  <si>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</si>
  <si>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</si>
  <si>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</si>
  <si>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</si>
  <si>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</si>
  <si>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</si>
  <si>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</si>
  <si>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</si>
  <si>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</si>
  <si>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</si>
  <si>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</si>
  <si>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</si>
  <si>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</si>
  <si>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</si>
  <si>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</si>
  <si>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</si>
  <si>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</si>
  <si>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</si>
  <si>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</si>
  <si>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</si>
  <si>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</si>
  <si>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</si>
  <si>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</si>
  <si>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</si>
  <si>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</si>
  <si>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</si>
  <si>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</si>
  <si>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</si>
  <si>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</si>
  <si>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</si>
  <si>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</si>
  <si>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</si>
  <si>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</si>
  <si>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</si>
  <si>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</si>
  <si>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</si>
  <si>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</si>
  <si>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</si>
  <si>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</si>
  <si>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</si>
  <si>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</si>
  <si>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</si>
  <si>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</si>
  <si>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</si>
  <si>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</si>
  <si>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</si>
  <si>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</si>
  <si>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</si>
  <si>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</si>
  <si>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</si>
  <si>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</si>
  <si>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</si>
  <si>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</si>
  <si>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</si>
  <si>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</si>
  <si>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</si>
  <si>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</si>
  <si>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</si>
  <si>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</si>
  <si>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</si>
  <si>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</si>
  <si>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</si>
  <si>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</si>
  <si>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</si>
  <si>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</si>
  <si>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</si>
  <si>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</si>
  <si>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</si>
  <si>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</si>
  <si>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</si>
  <si>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</si>
  <si>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</si>
  <si>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</si>
  <si>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</si>
  <si>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</si>
  <si>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</si>
  <si>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</si>
  <si>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</si>
  <si>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</si>
  <si>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</si>
  <si>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</si>
  <si>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</si>
  <si>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</si>
  <si>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</si>
  <si>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</si>
  <si>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</si>
  <si>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</si>
  <si>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</si>
  <si>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</si>
  <si>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</si>
  <si>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</si>
  <si>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</si>
  <si>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</si>
  <si>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</si>
  <si>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</si>
  <si>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</si>
  <si>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</si>
  <si>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</si>
  <si>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</si>
  <si>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</si>
  <si>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</si>
  <si>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</si>
  <si>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</si>
  <si>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</si>
  <si>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</si>
  <si>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</si>
  <si>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</si>
  <si>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</si>
  <si>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</si>
  <si>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</si>
  <si>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</si>
  <si>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</si>
  <si>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</si>
  <si>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</si>
  <si>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</si>
  <si>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</si>
  <si>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</si>
  <si>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</si>
  <si>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</si>
  <si>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</si>
  <si>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</si>
  <si>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</si>
  <si>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</si>
  <si>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</si>
  <si>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</si>
  <si>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</si>
  <si>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</si>
  <si>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</si>
  <si>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</si>
  <si>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</si>
  <si>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</si>
  <si>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</si>
  <si>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</si>
  <si>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</si>
  <si>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</si>
  <si>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</si>
  <si>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</si>
  <si>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</si>
  <si>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</si>
  <si>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</si>
  <si>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</si>
  <si>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</si>
  <si>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</si>
  <si>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</si>
  <si>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</si>
  <si>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</si>
  <si>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</si>
  <si>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</si>
  <si>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</si>
  <si>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</si>
  <si>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</si>
  <si>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</si>
  <si>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</si>
  <si>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</si>
  <si>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</si>
  <si>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</si>
  <si>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</si>
  <si>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</si>
  <si>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</si>
  <si>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</si>
  <si>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</si>
  <si>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</si>
  <si>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</si>
  <si>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</si>
  <si>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</si>
  <si>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</si>
  <si>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</si>
  <si>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</si>
  <si>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</si>
  <si>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</si>
  <si>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</si>
  <si>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</si>
  <si>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</si>
  <si>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</si>
  <si>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</si>
  <si>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</si>
  <si>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</si>
  <si>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</si>
  <si>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</si>
  <si>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</si>
  <si>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</si>
  <si>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</si>
  <si>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</si>
  <si>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</si>
  <si>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</si>
  <si>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</si>
  <si>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</si>
  <si>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</si>
  <si>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</si>
  <si>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</si>
  <si>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</si>
  <si>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</si>
  <si>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</si>
  <si>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</si>
  <si>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</si>
  <si>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</si>
  <si>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</si>
  <si>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</si>
  <si>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</si>
  <si>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</si>
  <si>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</si>
  <si>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</si>
  <si>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</si>
  <si>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</si>
  <si>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</si>
  <si>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</si>
  <si>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</si>
  <si>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</si>
  <si>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</si>
  <si>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</si>
  <si>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</si>
  <si>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</si>
  <si>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</si>
  <si>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</si>
  <si>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</si>
  <si>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</si>
  <si>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</si>
  <si>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</si>
  <si>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</si>
  <si>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</si>
  <si>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</si>
  <si>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</si>
  <si>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</si>
  <si>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</si>
  <si>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</si>
  <si>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</si>
  <si>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</si>
  <si>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</si>
  <si>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</si>
  <si>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</si>
  <si>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</si>
  <si>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</si>
  <si>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</si>
  <si>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</si>
  <si>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</si>
  <si>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</si>
  <si>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</si>
  <si>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</si>
  <si>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</si>
  <si>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</si>
  <si>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</si>
  <si>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</si>
  <si>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</si>
  <si>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</si>
  <si>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</si>
  <si>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</si>
  <si>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</si>
  <si>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</si>
  <si>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</si>
  <si>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</si>
  <si>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</si>
  <si>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</si>
  <si>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</si>
  <si>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</si>
  <si>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</si>
  <si>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</si>
  <si>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</si>
  <si>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</si>
  <si>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</si>
  <si>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</si>
  <si>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</si>
  <si>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</si>
  <si>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</si>
  <si>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</si>
  <si>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</si>
  <si>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</si>
  <si>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</si>
  <si>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</si>
  <si>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</si>
  <si>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</si>
  <si>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</si>
  <si>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</si>
  <si>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</si>
  <si>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</si>
  <si>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</si>
  <si>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</si>
  <si>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</si>
  <si>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</si>
  <si>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</si>
  <si>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</si>
  <si>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</si>
  <si>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</si>
  <si>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</si>
  <si>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</si>
  <si>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</si>
  <si>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</si>
  <si>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</si>
  <si>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</si>
  <si>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</si>
  <si>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</si>
  <si>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</si>
  <si>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</si>
  <si>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</si>
  <si>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</si>
  <si>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</si>
  <si>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</si>
  <si>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</si>
  <si>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</si>
  <si>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</si>
  <si>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</si>
  <si>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</si>
  <si>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</si>
  <si>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</si>
  <si>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</si>
  <si>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</si>
  <si>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</si>
  <si>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</si>
  <si>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</si>
  <si>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</si>
  <si>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</si>
  <si>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</si>
  <si>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</si>
  <si>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</si>
  <si>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</si>
  <si>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</si>
  <si>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</si>
  <si>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</si>
  <si>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</si>
  <si>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</si>
  <si>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</si>
  <si>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</si>
  <si>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</si>
  <si>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</si>
  <si>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</si>
  <si>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</si>
  <si>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</si>
  <si>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</si>
  <si>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</si>
  <si>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</si>
  <si>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</si>
  <si>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</si>
  <si>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</si>
  <si>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</si>
  <si>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</si>
  <si>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</si>
  <si>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</si>
  <si>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</si>
  <si>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</si>
  <si>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</si>
  <si>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</si>
  <si>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</si>
  <si>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</si>
  <si>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</si>
  <si>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</si>
  <si>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</si>
  <si>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</si>
  <si>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</si>
  <si>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</si>
  <si>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</si>
  <si>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</si>
  <si>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</si>
  <si>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</si>
  <si>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</si>
  <si>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</si>
  <si>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</si>
  <si>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</si>
  <si>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</si>
  <si>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</si>
  <si>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</si>
  <si>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</si>
  <si>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</si>
  <si>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</si>
  <si>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</si>
  <si>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</si>
  <si>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</si>
  <si>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</si>
  <si>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</si>
  <si>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</si>
  <si>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</si>
  <si>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</si>
  <si>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</si>
  <si>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</si>
  <si>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</si>
  <si>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</si>
  <si>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</si>
  <si>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</si>
  <si>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</si>
  <si>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</si>
  <si>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</si>
  <si>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</si>
  <si>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</si>
  <si>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</si>
  <si>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</si>
  <si>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</si>
  <si>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</si>
  <si>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</si>
  <si>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</si>
  <si>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</si>
  <si>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</si>
  <si>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</si>
  <si>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</si>
  <si>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</si>
  <si>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</si>
  <si>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</si>
  <si>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</si>
  <si>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</si>
  <si>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</si>
  <si>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</si>
  <si>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</si>
  <si>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</si>
  <si>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</si>
  <si>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</si>
  <si>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</si>
  <si>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</si>
  <si>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</si>
  <si>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</si>
  <si>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</si>
  <si>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</si>
  <si>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</si>
  <si>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</si>
  <si>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</si>
  <si>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</si>
  <si>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</si>
  <si>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</si>
  <si>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</si>
  <si>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</si>
  <si>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</si>
  <si>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</si>
  <si>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</si>
  <si>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</si>
  <si>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</si>
  <si>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</si>
  <si>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</si>
  <si>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</si>
  <si>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</si>
  <si>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</si>
  <si>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</si>
  <si>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</si>
  <si>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</si>
  <si>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</si>
  <si>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</si>
  <si>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</si>
  <si>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</si>
  <si>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</si>
  <si>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</si>
  <si>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</si>
  <si>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</si>
  <si>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</si>
  <si>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</si>
  <si>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</si>
  <si>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</si>
  <si>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</si>
  <si>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</si>
  <si>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</si>
  <si>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</si>
  <si>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</si>
  <si>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</si>
  <si>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</si>
  <si>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</si>
  <si>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</si>
  <si>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</si>
  <si>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</si>
  <si>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</si>
  <si>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</si>
  <si>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</si>
  <si>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</si>
  <si>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</si>
  <si>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</si>
  <si>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</si>
  <si>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</si>
  <si>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</si>
  <si>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</si>
  <si>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</si>
  <si>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</si>
  <si>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</si>
  <si>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</si>
  <si>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</si>
  <si>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</si>
  <si>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</si>
  <si>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</si>
  <si>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</si>
  <si>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</si>
  <si>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</si>
  <si>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</si>
  <si>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</si>
  <si>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</si>
  <si>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</si>
  <si>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</si>
  <si>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</si>
  <si>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</si>
  <si>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</si>
  <si>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</si>
  <si>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</si>
  <si>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</si>
  <si>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</si>
  <si>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</si>
  <si>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</si>
  <si>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</si>
  <si>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</si>
  <si>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</si>
  <si>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</si>
  <si>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</si>
  <si>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</si>
  <si>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</si>
  <si>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</si>
  <si>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</si>
  <si>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</si>
  <si>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</si>
  <si>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</si>
  <si>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</si>
  <si>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</si>
  <si>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</si>
  <si>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</si>
  <si>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</si>
  <si>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</si>
  <si>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</si>
  <si>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</si>
  <si>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</si>
  <si>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</si>
  <si>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</si>
  <si>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</si>
  <si>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</si>
  <si>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</si>
  <si>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</si>
  <si>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</si>
  <si>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</si>
  <si>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</si>
  <si>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</si>
  <si>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</si>
  <si>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</si>
  <si>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</si>
  <si>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</si>
  <si>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</si>
  <si>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</si>
  <si>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</si>
  <si>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</si>
  <si>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</si>
  <si>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</si>
  <si>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</si>
  <si>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</si>
  <si>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</si>
  <si>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</si>
  <si>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</si>
  <si>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</si>
  <si>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</si>
  <si>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</si>
  <si>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</si>
  <si>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</si>
  <si>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</si>
  <si>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</si>
  <si>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</si>
  <si>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</si>
  <si>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</si>
  <si>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</si>
  <si>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</si>
  <si>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</si>
  <si>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</si>
  <si>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</si>
  <si>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</si>
  <si>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</si>
  <si>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</si>
  <si>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</si>
  <si>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</si>
  <si>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</si>
  <si>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</si>
  <si>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</si>
  <si>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</si>
  <si>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</si>
  <si>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</si>
  <si>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</si>
  <si>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</si>
  <si>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</si>
  <si>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</si>
  <si>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</si>
  <si>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</si>
  <si>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</si>
  <si>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</si>
  <si>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</si>
  <si>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</si>
  <si>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</si>
  <si>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</si>
  <si>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</si>
  <si>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</si>
  <si>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</si>
  <si>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</si>
  <si>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</si>
  <si>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</si>
  <si>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</si>
  <si>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</si>
  <si>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</si>
  <si>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</si>
  <si>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</si>
  <si>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</si>
  <si>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</si>
  <si>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</si>
  <si>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</si>
  <si>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</si>
  <si>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</si>
  <si>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</si>
  <si>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</si>
  <si>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</si>
  <si>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</si>
  <si>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</si>
  <si>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</si>
  <si>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</si>
  <si>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</si>
  <si>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</si>
  <si>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</si>
  <si>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</si>
  <si>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</si>
  <si>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</si>
  <si>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</si>
  <si>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</si>
  <si>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</si>
  <si>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</si>
  <si>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</si>
  <si>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</si>
  <si>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</si>
  <si>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</si>
  <si>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</si>
  <si>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</si>
  <si>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</si>
  <si>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</si>
  <si>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</si>
  <si>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</si>
  <si>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</si>
  <si>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</si>
  <si>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</si>
  <si>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</si>
  <si>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</si>
  <si>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</si>
  <si>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</si>
  <si>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</si>
  <si>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</si>
  <si>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</si>
  <si>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</si>
  <si>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</si>
  <si>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</si>
  <si>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</si>
  <si>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</si>
  <si>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</si>
  <si>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</si>
  <si>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</si>
  <si>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</si>
  <si>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</si>
  <si>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</si>
  <si>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</si>
  <si>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</si>
  <si>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</si>
  <si>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</si>
  <si>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</si>
  <si>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</si>
  <si>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</si>
  <si>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</si>
  <si>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</si>
  <si>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</si>
  <si>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</si>
  <si>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</si>
  <si>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</si>
  <si>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</si>
  <si>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</si>
  <si>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</si>
  <si>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</si>
  <si>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</si>
  <si>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</si>
  <si>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</si>
  <si>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</si>
  <si>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</si>
  <si>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</si>
  <si>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</si>
  <si>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</si>
  <si>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</si>
  <si>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</si>
  <si>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</si>
  <si>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</si>
  <si>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</si>
  <si>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</si>
  <si>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</si>
  <si>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</si>
  <si>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</si>
  <si>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</si>
  <si>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</si>
  <si>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</si>
  <si>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</si>
  <si>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</si>
  <si>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</si>
  <si>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</si>
  <si>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</si>
  <si>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</si>
  <si>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</si>
  <si>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</si>
  <si>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</si>
  <si>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</si>
  <si>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</si>
  <si>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</si>
  <si>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</si>
  <si>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</si>
  <si>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</si>
  <si>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</si>
  <si>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</si>
  <si>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</si>
  <si>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</si>
  <si>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</si>
  <si>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</si>
  <si>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</si>
  <si>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</si>
  <si>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</si>
  <si>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</si>
  <si>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</si>
  <si>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</si>
  <si>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</si>
  <si>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</si>
  <si>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</si>
  <si>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</si>
  <si>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</si>
  <si>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</si>
  <si>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</si>
  <si>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</si>
  <si>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</si>
  <si>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</si>
  <si>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</si>
  <si>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</si>
  <si>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</si>
  <si>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</si>
  <si>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</si>
  <si>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</si>
  <si>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</si>
  <si>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</si>
  <si>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</si>
  <si>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</si>
  <si>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</si>
  <si>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</si>
  <si>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</si>
  <si>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</si>
  <si>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</si>
  <si>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</si>
  <si>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</si>
  <si>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</si>
  <si>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</si>
  <si>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</si>
  <si>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</si>
  <si>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</si>
  <si>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</si>
  <si>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</si>
  <si>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</si>
  <si>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</si>
  <si>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</si>
  <si>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</si>
  <si>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</si>
  <si>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</si>
  <si>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</si>
  <si>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</si>
  <si>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</si>
  <si>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</si>
  <si>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</si>
  <si>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</si>
  <si>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</si>
  <si>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</si>
  <si>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</si>
  <si>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</si>
  <si>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</si>
  <si>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</si>
  <si>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</si>
  <si>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</si>
  <si>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</si>
  <si>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</si>
  <si>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</si>
  <si>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</si>
  <si>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</si>
  <si>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</si>
  <si>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</si>
  <si>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</si>
  <si>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</si>
  <si>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</si>
  <si>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</si>
  <si>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</si>
  <si>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</si>
  <si>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</si>
  <si>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</si>
  <si>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</si>
  <si>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</si>
  <si>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</si>
  <si>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</si>
  <si>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</si>
  <si>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</si>
  <si>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</si>
  <si>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</si>
  <si>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</si>
  <si>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</si>
  <si>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</si>
  <si>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</si>
  <si>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</si>
  <si>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</si>
  <si>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</si>
  <si>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</si>
  <si>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</si>
  <si>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</si>
  <si>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</si>
  <si>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</si>
  <si>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</si>
  <si>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</si>
  <si>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</si>
  <si>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</si>
  <si>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</si>
  <si>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</si>
  <si>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</si>
  <si>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</si>
  <si>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</si>
  <si>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</si>
  <si>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</si>
  <si>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</si>
  <si>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</si>
  <si>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</si>
  <si>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</si>
  <si>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</si>
  <si>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</si>
  <si>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</si>
  <si>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</si>
  <si>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</si>
  <si>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</si>
  <si>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</si>
  <si>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</si>
  <si>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</si>
  <si>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</si>
  <si>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</si>
  <si>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</si>
  <si>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</si>
  <si>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</si>
  <si>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</si>
  <si>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</si>
  <si>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</si>
  <si>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</si>
  <si>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</si>
  <si>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</si>
  <si>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</si>
  <si>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</si>
  <si>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</si>
  <si>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</si>
  <si>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</si>
  <si>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</si>
  <si>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</si>
  <si>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</si>
  <si>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</si>
  <si>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</si>
  <si>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</si>
  <si>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</si>
  <si>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</si>
  <si>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</si>
  <si>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</si>
  <si>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</si>
  <si>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</si>
  <si>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</si>
  <si>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</si>
  <si>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</si>
  <si>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</si>
  <si>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</si>
  <si>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</si>
  <si>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</si>
  <si>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</si>
  <si>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</si>
  <si>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</si>
  <si>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</si>
  <si>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</si>
  <si>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</si>
  <si>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</si>
  <si>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</si>
  <si>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</si>
  <si>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</si>
  <si>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</si>
  <si>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</si>
  <si>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</si>
  <si>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</si>
  <si>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</si>
  <si>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</si>
  <si>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</si>
  <si>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</si>
  <si>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</si>
  <si>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</si>
  <si>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</si>
  <si>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</si>
  <si>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</si>
  <si>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</si>
  <si>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</si>
  <si>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</si>
  <si>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</si>
  <si>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</si>
  <si>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</si>
  <si>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</si>
  <si>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</si>
  <si>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</si>
  <si>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</si>
  <si>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</si>
  <si>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</si>
  <si>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</si>
  <si>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</si>
  <si>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</si>
  <si>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</si>
  <si>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</si>
  <si>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</si>
  <si>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</si>
  <si>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</si>
  <si>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</si>
  <si>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</si>
  <si>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</si>
  <si>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</si>
  <si>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</si>
  <si>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</si>
  <si>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</si>
  <si>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</si>
  <si>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</si>
  <si>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</si>
  <si>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</si>
  <si>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</si>
  <si>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</si>
  <si>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</si>
  <si>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</si>
  <si>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</si>
  <si>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</si>
  <si>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</si>
  <si>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</si>
  <si>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</si>
  <si>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</si>
  <si>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</si>
  <si>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</si>
  <si>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</si>
  <si>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</si>
  <si>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</si>
  <si>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</si>
  <si>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</si>
  <si>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</si>
  <si>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</si>
  <si>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</si>
  <si>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</si>
  <si>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</si>
  <si>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</si>
  <si>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</si>
  <si>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</si>
  <si>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</si>
  <si>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</si>
  <si>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</si>
  <si>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</si>
  <si>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</si>
  <si>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</si>
  <si>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</si>
  <si>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</si>
  <si>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</si>
  <si>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</si>
  <si>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</si>
  <si>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</si>
  <si>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</si>
  <si>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</si>
  <si>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</si>
  <si>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</si>
  <si>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</si>
  <si>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</si>
  <si>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</si>
  <si>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</si>
  <si>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</si>
  <si>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</si>
  <si>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</si>
  <si>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</si>
  <si>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</si>
  <si>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</si>
  <si>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</si>
  <si>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</si>
  <si>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</si>
  <si>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</si>
  <si>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</si>
  <si>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</si>
  <si>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</si>
  <si>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</si>
  <si>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</si>
  <si>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</si>
  <si>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</si>
  <si>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</si>
  <si>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</si>
  <si>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</si>
  <si>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</si>
  <si>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</si>
  <si>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</si>
  <si>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</si>
  <si>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</si>
  <si>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</si>
  <si>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</si>
  <si>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</si>
  <si>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</si>
  <si>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</si>
  <si>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</si>
  <si>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</si>
  <si>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</si>
  <si>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</si>
  <si>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</si>
  <si>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</si>
  <si>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</si>
  <si>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</si>
  <si>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</si>
  <si>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</si>
  <si>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</si>
  <si>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</si>
  <si>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</si>
  <si>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</si>
  <si>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</si>
  <si>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</si>
  <si>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</si>
  <si>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</si>
  <si>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</si>
  <si>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</si>
  <si>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</si>
  <si>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</si>
  <si>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</si>
  <si>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</si>
  <si>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</si>
  <si>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</si>
  <si>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</si>
  <si>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</si>
  <si>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</si>
  <si>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</si>
  <si>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</si>
  <si>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</si>
  <si>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</si>
  <si>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</si>
  <si>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</si>
  <si>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</si>
  <si>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</si>
  <si>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</si>
  <si>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</si>
  <si>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</si>
  <si>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</si>
  <si>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</si>
  <si>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</si>
  <si>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</si>
  <si>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</si>
  <si>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</si>
  <si>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</si>
  <si>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</si>
  <si>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</si>
  <si>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</si>
  <si>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</si>
  <si>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</si>
  <si>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</si>
  <si>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</si>
  <si>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</si>
  <si>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</si>
  <si>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</si>
  <si>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</si>
  <si>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</si>
  <si>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</si>
  <si>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</si>
  <si>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</si>
  <si>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</si>
  <si>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</si>
  <si>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</si>
  <si>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</si>
  <si>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</si>
  <si>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</si>
  <si>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</si>
  <si>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</si>
  <si>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</si>
  <si>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</si>
  <si>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</si>
  <si>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</si>
  <si>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</si>
  <si>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</si>
  <si>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</si>
  <si>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</si>
  <si>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</si>
  <si>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</si>
  <si>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</si>
  <si>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</si>
  <si>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</si>
  <si>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</si>
  <si>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</si>
  <si>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</si>
  <si>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</si>
  <si>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</si>
  <si>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</si>
  <si>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</si>
  <si>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</si>
  <si>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</si>
  <si>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</si>
  <si>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</si>
  <si>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</si>
  <si>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</si>
  <si>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</si>
  <si>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</si>
  <si>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</si>
  <si>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</si>
  <si>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</si>
  <si>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</si>
  <si>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</si>
  <si>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</si>
  <si>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</si>
  <si>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</si>
  <si>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</si>
  <si>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</si>
  <si>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</si>
  <si>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</si>
  <si>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</si>
  <si>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</si>
  <si>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</si>
  <si>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</si>
  <si>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</si>
  <si>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</si>
  <si>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</si>
  <si>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</si>
  <si>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</si>
  <si>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</si>
  <si>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</si>
  <si>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</si>
  <si>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</si>
  <si>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</si>
  <si>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</si>
  <si>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</si>
  <si>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</si>
  <si>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</si>
  <si>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</si>
  <si>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</si>
  <si>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</si>
  <si>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</si>
  <si>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</si>
  <si>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</si>
  <si>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</si>
  <si>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</si>
  <si>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</si>
  <si>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</si>
  <si>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</si>
  <si>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</si>
  <si>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</si>
  <si>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</si>
  <si>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</si>
  <si>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</si>
  <si>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</si>
  <si>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</si>
  <si>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</si>
  <si>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</si>
  <si>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</si>
  <si>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</si>
  <si>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</si>
  <si>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</si>
  <si>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</si>
  <si>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</si>
  <si>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</si>
  <si>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</si>
  <si>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</si>
  <si>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</si>
  <si>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</si>
  <si>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</si>
  <si>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</si>
  <si>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</si>
  <si>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</si>
  <si>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</si>
  <si>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</si>
  <si>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</si>
  <si>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</si>
  <si>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</si>
  <si>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</si>
  <si>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</si>
  <si>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</si>
  <si>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</si>
  <si>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</si>
  <si>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</si>
  <si>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</si>
  <si>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</si>
  <si>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</si>
  <si>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</si>
  <si>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</si>
  <si>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</si>
  <si>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</si>
  <si>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</si>
  <si>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</si>
  <si>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</si>
  <si>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</si>
  <si>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</si>
  <si>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</si>
  <si>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</si>
  <si>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</si>
  <si>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</si>
  <si>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</si>
  <si>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</si>
  <si>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</si>
  <si>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</si>
  <si>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</si>
  <si>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</si>
  <si>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</si>
  <si>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</si>
  <si>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</si>
  <si>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</si>
  <si>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</si>
  <si>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</si>
  <si>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</si>
  <si>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</si>
  <si>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</si>
  <si>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</si>
  <si>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</si>
  <si>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</si>
  <si>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</si>
  <si>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</si>
  <si>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</si>
  <si>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</si>
  <si>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</si>
  <si>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</si>
  <si>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</si>
  <si>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</si>
  <si>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</si>
  <si>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</si>
  <si>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</si>
  <si>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</si>
  <si>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</si>
  <si>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</si>
  <si>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</si>
  <si>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</si>
  <si>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</si>
  <si>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</si>
  <si>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</si>
  <si>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</si>
  <si>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</si>
  <si>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</si>
  <si>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</si>
  <si>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</si>
  <si>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</si>
  <si>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</si>
  <si>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</si>
  <si>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</si>
  <si>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</si>
  <si>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</si>
  <si>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</si>
  <si>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</si>
  <si>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</si>
  <si>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</si>
  <si>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</si>
  <si>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</si>
  <si>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</si>
  <si>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</si>
  <si>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</si>
  <si>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</si>
  <si>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</si>
  <si>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</si>
  <si>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</si>
  <si>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</si>
  <si>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</si>
  <si>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</si>
  <si>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</si>
  <si>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</si>
  <si>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</si>
  <si>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</si>
  <si>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</si>
  <si>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</si>
  <si>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</si>
  <si>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</si>
  <si>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</si>
  <si>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</si>
  <si>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</si>
  <si>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</si>
  <si>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</si>
  <si>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</si>
  <si>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</si>
  <si>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</si>
  <si>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</si>
  <si>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</si>
  <si>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</si>
  <si>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</si>
  <si>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</si>
  <si>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</si>
  <si>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</si>
  <si>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</si>
  <si>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</si>
  <si>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</si>
  <si>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</si>
  <si>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</si>
  <si>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</si>
  <si>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</si>
  <si>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</si>
  <si>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</si>
  <si>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</si>
  <si>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</si>
  <si>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</si>
  <si>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</si>
  <si>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</si>
  <si>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</si>
  <si>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</si>
  <si>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</si>
  <si>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</si>
  <si>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</si>
  <si>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</si>
  <si>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</si>
  <si>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</si>
  <si>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</si>
  <si>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</si>
  <si>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</si>
  <si>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</si>
  <si>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</si>
  <si>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</si>
  <si>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</si>
  <si>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</si>
  <si>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</si>
  <si>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</si>
  <si>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</si>
  <si>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</si>
  <si>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</si>
  <si>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</si>
  <si>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</si>
  <si>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</si>
  <si>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</si>
  <si>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</si>
  <si>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</si>
  <si>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</si>
  <si>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</si>
  <si>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</si>
  <si>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</si>
  <si>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</si>
  <si>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</si>
  <si>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</si>
  <si>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</si>
  <si>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</si>
  <si>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</si>
  <si>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</si>
  <si>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</si>
  <si>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</si>
  <si>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</si>
  <si>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</si>
  <si>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</si>
  <si>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</si>
  <si>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</si>
  <si>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</si>
  <si>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</si>
  <si>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</si>
  <si>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</si>
  <si>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</si>
  <si>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</si>
  <si>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</si>
  <si>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</si>
  <si>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</si>
  <si>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</si>
  <si>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</si>
  <si>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</si>
  <si>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</si>
  <si>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</si>
  <si>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</si>
  <si>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</si>
  <si>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</si>
  <si>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</si>
  <si>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</si>
  <si>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</si>
  <si>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</si>
  <si>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</si>
  <si>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</si>
  <si>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</si>
  <si>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</si>
  <si>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</si>
  <si>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</si>
  <si>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</si>
  <si>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</si>
  <si>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</si>
  <si>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</si>
  <si>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</si>
  <si>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</si>
  <si>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</si>
  <si>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</si>
  <si>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</si>
  <si>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</si>
  <si>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</si>
  <si>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</si>
  <si>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</si>
  <si>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</si>
  <si>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</si>
  <si>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</si>
  <si>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</si>
  <si>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</si>
  <si>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</si>
  <si>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</si>
  <si>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</si>
  <si>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</si>
  <si>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</si>
  <si>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</si>
  <si>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</si>
  <si>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</si>
  <si>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</si>
  <si>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</si>
  <si>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</si>
  <si>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</si>
  <si>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</si>
  <si>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</si>
  <si>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</si>
  <si>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</si>
  <si>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</si>
  <si>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</si>
  <si>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</si>
  <si>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</si>
  <si>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</si>
  <si>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</si>
  <si>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</si>
  <si>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</si>
  <si>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</si>
  <si>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</si>
  <si>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</si>
  <si>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</si>
  <si>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</si>
  <si>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</si>
  <si>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</si>
  <si>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</si>
  <si>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</si>
  <si>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</si>
  <si>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</si>
  <si>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</si>
  <si>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</si>
  <si>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</si>
  <si>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</si>
  <si>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</si>
  <si>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</si>
  <si>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</si>
  <si>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</si>
  <si>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</si>
  <si>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</si>
  <si>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</si>
  <si>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</si>
  <si>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</si>
  <si>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</si>
  <si>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</si>
  <si>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</si>
  <si>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</si>
  <si>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</si>
  <si>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</si>
  <si>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</si>
  <si>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</si>
  <si>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</si>
  <si>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</si>
  <si>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</si>
  <si>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</si>
  <si>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</si>
  <si>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</si>
  <si>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</si>
  <si>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</si>
  <si>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</si>
  <si>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</si>
  <si>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</si>
  <si>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</si>
  <si>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</si>
  <si>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</si>
  <si>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</si>
  <si>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</si>
  <si>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</si>
  <si>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</si>
  <si>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</si>
  <si>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</si>
  <si>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</si>
  <si>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</si>
  <si>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</si>
  <si>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</si>
  <si>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</si>
  <si>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</si>
  <si>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</si>
  <si>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</si>
  <si>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</si>
  <si>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</si>
  <si>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</si>
  <si>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</si>
  <si>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</si>
  <si>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</si>
  <si>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</si>
  <si>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</si>
  <si>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</si>
  <si>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</si>
  <si>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</si>
  <si>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</si>
  <si>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</si>
  <si>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</si>
  <si>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</si>
  <si>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</si>
  <si>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</si>
  <si>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</si>
  <si>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</si>
  <si>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</si>
  <si>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</si>
  <si>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</si>
  <si>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</si>
  <si>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</si>
  <si>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</si>
  <si>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</si>
  <si>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</si>
  <si>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</si>
  <si>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</si>
  <si>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</si>
  <si>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</si>
  <si>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</si>
  <si>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</si>
  <si>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</si>
  <si>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</si>
  <si>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</si>
  <si>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</si>
  <si>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</si>
  <si>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</si>
  <si>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</si>
  <si>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</si>
  <si>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</si>
  <si>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</si>
  <si>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</si>
  <si>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</si>
  <si>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</si>
  <si>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</si>
  <si>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</si>
  <si>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</si>
  <si>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</si>
  <si>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</si>
  <si>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</si>
  <si>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</si>
  <si>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</si>
  <si>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</si>
  <si>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</si>
  <si>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</si>
  <si>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</si>
  <si>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</si>
  <si>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</si>
  <si>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</si>
  <si>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</si>
  <si>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</si>
  <si>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</si>
  <si>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</si>
  <si>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</si>
  <si>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</si>
  <si>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</si>
  <si>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</si>
  <si>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</si>
  <si>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</si>
  <si>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</si>
  <si>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</si>
  <si>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</si>
  <si>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</si>
  <si>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</si>
  <si>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</si>
  <si>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</si>
  <si>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</si>
  <si>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</si>
  <si>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</si>
  <si>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</si>
  <si>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</si>
  <si>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</si>
  <si>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</si>
  <si>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</si>
  <si>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</si>
  <si>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</si>
  <si>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</si>
  <si>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</si>
  <si>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</si>
  <si>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</si>
  <si>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</si>
  <si>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</si>
  <si>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</si>
  <si>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</si>
  <si>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</si>
  <si>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</si>
  <si>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</si>
  <si>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</si>
  <si>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</si>
  <si>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</si>
  <si>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</si>
  <si>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</si>
  <si>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</si>
  <si>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</si>
  <si>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</si>
  <si>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</si>
  <si>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</si>
  <si>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</si>
  <si>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</si>
  <si>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</si>
  <si>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</si>
  <si>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</si>
  <si>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</si>
  <si>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</si>
  <si>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</si>
  <si>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</si>
  <si>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</si>
  <si>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</si>
  <si>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</si>
  <si>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</si>
  <si>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</si>
  <si>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</si>
  <si>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</si>
  <si>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</si>
  <si>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</si>
  <si>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</si>
  <si>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</si>
  <si>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</si>
  <si>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</si>
  <si>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</si>
  <si>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</si>
  <si>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</si>
  <si>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</si>
  <si>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</si>
  <si>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</si>
  <si>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</si>
  <si>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</si>
  <si>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</si>
  <si>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</si>
  <si>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</si>
  <si>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</si>
  <si>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</si>
  <si>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</si>
  <si>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</si>
  <si>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</si>
  <si>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</si>
  <si>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</si>
  <si>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</si>
  <si>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</si>
  <si>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</si>
  <si>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</si>
  <si>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</si>
  <si>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</si>
  <si>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</si>
  <si>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</si>
  <si>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</si>
  <si>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</si>
  <si>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</si>
  <si>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</si>
  <si>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</si>
  <si>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</si>
  <si>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</si>
  <si>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</si>
  <si>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</si>
  <si>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</si>
  <si>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</si>
  <si>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</si>
  <si>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</si>
  <si>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</si>
  <si>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</si>
  <si>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</si>
  <si>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</si>
  <si>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</si>
  <si>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</si>
  <si>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</si>
  <si>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</si>
  <si>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</si>
  <si>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</si>
  <si>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</si>
  <si>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</si>
  <si>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</si>
  <si>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</si>
  <si>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</si>
  <si>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</si>
  <si>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</si>
  <si>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</si>
  <si>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</si>
  <si>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</si>
  <si>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</si>
  <si>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</si>
  <si>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</si>
  <si>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</si>
  <si>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</si>
  <si>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</si>
  <si>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</si>
  <si>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</si>
  <si>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</si>
  <si>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</si>
  <si>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</si>
  <si>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</si>
  <si>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</si>
  <si>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</si>
  <si>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</si>
  <si>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</si>
  <si>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</si>
  <si>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</si>
  <si>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</si>
  <si>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</si>
  <si>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</si>
  <si>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</si>
  <si>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</si>
  <si>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</si>
  <si>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</si>
  <si>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</si>
  <si>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</si>
  <si>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</si>
  <si>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</si>
  <si>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</si>
  <si>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</si>
  <si>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</si>
  <si>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</si>
  <si>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</si>
  <si>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</si>
  <si>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</si>
  <si>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</si>
  <si>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</si>
  <si>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</si>
  <si>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</si>
  <si>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</si>
  <si>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</si>
  <si>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</si>
  <si>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</si>
  <si>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</si>
  <si>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</si>
  <si>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</si>
  <si>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</si>
  <si>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</si>
  <si>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</si>
  <si>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</si>
  <si>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</si>
  <si>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</si>
  <si>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</si>
  <si>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</si>
  <si>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</si>
  <si>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</si>
  <si>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</si>
  <si>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</si>
  <si>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</si>
  <si>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</si>
  <si>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</si>
  <si>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</si>
  <si>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</si>
  <si>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</si>
  <si>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</si>
  <si>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</si>
  <si>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</si>
  <si>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</si>
  <si>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</si>
  <si>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</si>
  <si>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</si>
  <si>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</si>
  <si>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</si>
  <si>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</si>
  <si>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</si>
  <si>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</si>
  <si>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</si>
  <si>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</si>
  <si>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</si>
  <si>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</si>
  <si>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</si>
  <si>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</si>
  <si>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</si>
  <si>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</si>
  <si>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</si>
  <si>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</si>
  <si>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</si>
  <si>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</si>
  <si>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</si>
  <si>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</si>
  <si>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</si>
  <si>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</si>
  <si>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</si>
  <si>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</si>
  <si>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</si>
  <si>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</si>
  <si>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</si>
  <si>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</si>
  <si>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</si>
  <si>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</si>
  <si>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</si>
  <si>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</si>
  <si>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</si>
  <si>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</si>
  <si>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</si>
  <si>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</si>
  <si>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</si>
  <si>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</si>
  <si>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</si>
  <si>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</si>
  <si>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</si>
  <si>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</si>
  <si>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</si>
  <si>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</si>
  <si>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</si>
  <si>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</si>
  <si>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</si>
  <si>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</si>
  <si>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</si>
  <si>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</si>
  <si>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</si>
  <si>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</si>
  <si>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</si>
  <si>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</si>
  <si>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</si>
  <si>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</si>
  <si>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</si>
  <si>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</si>
  <si>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</si>
  <si>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</si>
  <si>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</si>
  <si>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</si>
  <si>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</si>
  <si>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</si>
  <si>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</si>
  <si>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</si>
  <si>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</si>
  <si>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</si>
  <si>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</si>
  <si>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</si>
  <si>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</si>
  <si>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</si>
  <si>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</si>
  <si>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</si>
  <si>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</si>
  <si>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</si>
  <si>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</si>
  <si>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</si>
  <si>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</si>
  <si>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</si>
  <si>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</si>
  <si>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</si>
  <si>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</si>
  <si>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</si>
  <si>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</si>
  <si>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</si>
  <si>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</si>
  <si>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</si>
  <si>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</si>
  <si>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</si>
  <si>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</si>
  <si>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</si>
  <si>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</si>
  <si>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</si>
  <si>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</si>
  <si>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</si>
  <si>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</si>
  <si>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</si>
  <si>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</si>
  <si>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</si>
  <si>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</si>
  <si>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</si>
  <si>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</si>
  <si>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</si>
  <si>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</si>
  <si>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</si>
  <si>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</si>
  <si>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</si>
  <si>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</si>
  <si>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</si>
  <si>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</si>
  <si>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</si>
  <si>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</si>
  <si>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</si>
  <si>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</si>
  <si>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</si>
  <si>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</si>
  <si>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</si>
  <si>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</si>
  <si>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</si>
  <si>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</si>
  <si>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</si>
  <si>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</si>
  <si>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</si>
  <si>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</si>
  <si>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</si>
  <si>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</si>
  <si>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</si>
  <si>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</si>
  <si>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</si>
  <si>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</si>
  <si>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</si>
  <si>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</si>
  <si>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</si>
  <si>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</si>
  <si>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</si>
  <si>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</si>
  <si>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</si>
  <si>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</si>
  <si>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</si>
  <si>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</si>
  <si>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</si>
  <si>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</si>
  <si>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</si>
  <si>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</si>
  <si>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</si>
  <si>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</si>
  <si>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</si>
  <si>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</si>
  <si>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</si>
  <si>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</si>
  <si>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</si>
  <si>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</si>
  <si>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</si>
  <si>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</si>
  <si>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</si>
  <si>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</si>
  <si>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</si>
  <si>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</si>
  <si>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</si>
  <si>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</si>
  <si>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</si>
  <si>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</si>
  <si>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</si>
  <si>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</si>
  <si>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</si>
  <si>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</si>
  <si>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</si>
  <si>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</si>
  <si>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</si>
  <si>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</si>
  <si>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</si>
  <si>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</si>
  <si>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</si>
  <si>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</si>
  <si>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</si>
  <si>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</si>
  <si>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</si>
  <si>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</si>
  <si>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</si>
  <si>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</si>
  <si>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</si>
  <si>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</si>
  <si>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</si>
  <si>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</si>
  <si>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</si>
  <si>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</si>
  <si>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</si>
  <si>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</si>
  <si>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</si>
  <si>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</si>
  <si>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</si>
  <si>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</si>
  <si>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</si>
  <si>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</si>
  <si>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</si>
  <si>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</si>
  <si>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</si>
  <si>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</si>
  <si>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</si>
  <si>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</si>
  <si>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</si>
  <si>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</si>
  <si>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</si>
  <si>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</si>
  <si>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</si>
  <si>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</si>
  <si>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</si>
  <si>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</si>
  <si>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</si>
  <si>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</si>
  <si>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</si>
  <si>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</si>
  <si>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</si>
  <si>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</si>
  <si>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</si>
  <si>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</si>
  <si>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</si>
  <si>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</si>
  <si>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</si>
  <si>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</si>
  <si>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</si>
  <si>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</si>
  <si>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</si>
  <si>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</si>
  <si>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</si>
  <si>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</si>
  <si>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</si>
  <si>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</si>
  <si>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</si>
  <si>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</si>
  <si>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</si>
  <si>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</si>
  <si>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</si>
  <si>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</si>
  <si>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</si>
  <si>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</si>
  <si>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</si>
  <si>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</si>
  <si>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</si>
  <si>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</si>
  <si>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</si>
  <si>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</si>
  <si>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</si>
  <si>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</si>
  <si>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</si>
  <si>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</si>
  <si>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</si>
  <si>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</si>
  <si>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</si>
  <si>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</si>
  <si>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</si>
  <si>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</si>
  <si>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</si>
  <si>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</si>
  <si>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</si>
  <si>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</si>
  <si>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</si>
  <si>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</si>
  <si>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</si>
  <si>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</si>
  <si>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</si>
  <si>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</si>
  <si>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</si>
  <si>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</si>
  <si>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</si>
  <si>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</si>
  <si>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</si>
  <si>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</si>
  <si>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</si>
  <si>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</si>
  <si>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</si>
  <si>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</si>
  <si>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</si>
  <si>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</si>
  <si>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</si>
  <si>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</si>
  <si>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</si>
  <si>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</si>
  <si>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</si>
  <si>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</si>
  <si>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</si>
  <si>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</si>
  <si>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</si>
  <si>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</si>
  <si>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</si>
  <si>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</si>
  <si>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</si>
  <si>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</si>
  <si>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</si>
  <si>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</si>
  <si>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</si>
  <si>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</si>
  <si>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</si>
  <si>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</si>
  <si>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</si>
  <si>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</si>
  <si>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</si>
  <si>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</si>
  <si>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</si>
  <si>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</si>
  <si>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</si>
  <si>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</si>
  <si>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</si>
  <si>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</si>
  <si>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</si>
  <si>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</si>
  <si>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</si>
  <si>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</si>
  <si>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</si>
  <si>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</si>
  <si>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</si>
  <si>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</si>
  <si>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</si>
  <si>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</si>
  <si>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</si>
  <si>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</si>
  <si>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</si>
  <si>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</si>
  <si>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</si>
  <si>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</si>
  <si>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</si>
  <si>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</si>
  <si>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</si>
  <si>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</si>
  <si>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</si>
  <si>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</si>
  <si>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</si>
  <si>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</si>
  <si>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</si>
  <si>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</si>
  <si>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</si>
  <si>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</si>
  <si>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</si>
  <si>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</si>
  <si>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</si>
  <si>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</si>
  <si>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</si>
  <si>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</si>
  <si>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</si>
  <si>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</si>
  <si>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</si>
  <si>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</si>
  <si>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</si>
  <si>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</si>
  <si>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</si>
  <si>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</si>
  <si>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</si>
  <si>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</si>
  <si>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</si>
  <si>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</si>
  <si>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</si>
  <si>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</si>
  <si>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</si>
  <si>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</si>
  <si>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</si>
  <si>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</si>
  <si>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</si>
  <si>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</si>
  <si>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</si>
  <si>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</si>
  <si>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</si>
  <si>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</si>
  <si>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</si>
  <si>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</si>
  <si>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</si>
  <si>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</si>
  <si>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</si>
  <si>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</si>
  <si>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</si>
  <si>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</si>
  <si>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</si>
  <si>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</si>
  <si>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</si>
  <si>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</si>
  <si>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</si>
  <si>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</si>
  <si>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</si>
  <si>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</si>
  <si>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</si>
  <si>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</si>
  <si>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</si>
  <si>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</si>
  <si>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</si>
  <si>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</si>
  <si>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</si>
  <si>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</si>
  <si>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</si>
  <si>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</si>
  <si>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</si>
  <si>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</si>
  <si>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</si>
  <si>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</si>
  <si>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</si>
  <si>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</si>
  <si>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</si>
  <si>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</si>
  <si>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</si>
  <si>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</si>
  <si>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</si>
  <si>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</si>
  <si>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</si>
  <si>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</si>
  <si>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</si>
  <si>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</si>
  <si>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</si>
  <si>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</si>
  <si>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</si>
  <si>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</si>
  <si>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</si>
  <si>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</si>
  <si>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</si>
  <si>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</si>
  <si>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</si>
  <si>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</si>
  <si>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</si>
  <si>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</si>
  <si>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</si>
  <si>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</si>
  <si>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</si>
  <si>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</si>
  <si>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</si>
  <si>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</si>
  <si>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</si>
  <si>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</si>
  <si>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</si>
  <si>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</si>
  <si>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</si>
  <si>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</si>
  <si>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</si>
  <si>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</si>
  <si>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</si>
  <si>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</si>
  <si>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</si>
  <si>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</si>
  <si>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</si>
  <si>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</si>
  <si>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</si>
  <si>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</si>
  <si>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</si>
  <si>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</si>
  <si>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</si>
  <si>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</si>
  <si>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</si>
  <si>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</si>
  <si>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</si>
  <si>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</si>
  <si>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</si>
  <si>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</si>
  <si>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</si>
  <si>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</si>
  <si>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</si>
  <si>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</si>
  <si>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</si>
  <si>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</si>
  <si>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</si>
  <si>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</si>
  <si>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</si>
  <si>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</si>
  <si>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</si>
  <si>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</si>
  <si>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</si>
  <si>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</si>
  <si>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</si>
  <si>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</si>
  <si>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</si>
  <si>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</si>
  <si>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</si>
  <si>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</si>
  <si>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</si>
  <si>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</si>
  <si>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</si>
  <si>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</si>
  <si>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</si>
  <si>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</si>
  <si>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</si>
  <si>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</si>
  <si>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</si>
  <si>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</si>
  <si>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</si>
  <si>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</si>
  <si>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</si>
  <si>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</si>
  <si>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</si>
  <si>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</si>
  <si>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</si>
  <si>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</si>
  <si>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</si>
  <si>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</si>
  <si>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</si>
  <si>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</si>
  <si>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</si>
  <si>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</si>
  <si>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</si>
  <si>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</si>
  <si>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</si>
  <si>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</si>
  <si>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</si>
  <si>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</si>
  <si>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</si>
  <si>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</si>
  <si>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</si>
  <si>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</si>
  <si>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</si>
  <si>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</si>
  <si>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</si>
  <si>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</si>
  <si>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</si>
  <si>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</si>
  <si>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</si>
  <si>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</si>
  <si>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</si>
  <si>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</si>
  <si>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</si>
  <si>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</si>
  <si>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</si>
  <si>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</si>
  <si>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</si>
  <si>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</si>
  <si>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</si>
  <si>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</si>
  <si>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</si>
  <si>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</si>
  <si>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</si>
  <si>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</si>
  <si>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</si>
  <si>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</si>
  <si>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</si>
  <si>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</si>
  <si>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</si>
  <si>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</si>
  <si>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</si>
  <si>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</si>
  <si>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</si>
  <si>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</si>
  <si>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</si>
  <si>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</si>
  <si>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</si>
  <si>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</si>
  <si>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</si>
  <si>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</si>
  <si>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</si>
  <si>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</si>
  <si>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</si>
  <si>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</si>
  <si>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</si>
  <si>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</si>
  <si>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</si>
  <si>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</si>
  <si>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</si>
  <si>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</si>
  <si>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</si>
  <si>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</si>
  <si>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</si>
  <si>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</si>
  <si>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</si>
  <si>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</si>
  <si>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</si>
  <si>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</si>
  <si>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</si>
  <si>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</si>
  <si>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</si>
  <si>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</si>
  <si>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</si>
  <si>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</si>
  <si>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</si>
  <si>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</si>
  <si>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</si>
  <si>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</si>
  <si>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</si>
  <si>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</si>
  <si>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</si>
  <si>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</si>
  <si>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</si>
  <si>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</si>
  <si>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</si>
  <si>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</si>
  <si>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</si>
  <si>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</si>
  <si>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</si>
  <si>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</si>
  <si>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</si>
  <si>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</si>
  <si>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</si>
  <si>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</si>
  <si>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</si>
  <si>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</si>
  <si>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</si>
  <si>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</si>
  <si>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</si>
  <si>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</si>
  <si>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</si>
  <si>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</si>
  <si>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</si>
  <si>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</si>
  <si>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</si>
  <si>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</si>
  <si>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</si>
  <si>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</si>
  <si>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</si>
  <si>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</si>
  <si>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</si>
  <si>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</si>
  <si>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</si>
  <si>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</si>
  <si>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</si>
  <si>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</si>
  <si>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</si>
  <si>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</si>
  <si>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</si>
  <si>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</si>
  <si>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</si>
  <si>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</si>
  <si>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</si>
  <si>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</si>
  <si>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</si>
  <si>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</si>
  <si>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</si>
  <si>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</si>
  <si>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</si>
  <si>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</si>
  <si>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</si>
  <si>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</si>
  <si>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</si>
  <si>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</si>
  <si>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</si>
  <si>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</si>
  <si>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</si>
  <si>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</si>
  <si>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</si>
  <si>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</si>
  <si>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</si>
  <si>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</si>
  <si>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</si>
  <si>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</si>
  <si>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</si>
  <si>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</si>
  <si>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</si>
  <si>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</si>
  <si>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</si>
  <si>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</si>
  <si>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</si>
  <si>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</si>
  <si>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</si>
  <si>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</si>
  <si>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</si>
  <si>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</si>
  <si>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</si>
  <si>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</si>
  <si>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</si>
  <si>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</si>
  <si>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</si>
  <si>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</si>
  <si>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</si>
  <si>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</si>
  <si>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</si>
  <si>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</si>
  <si>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</si>
  <si>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</si>
  <si>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</si>
  <si>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</si>
  <si>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</si>
  <si>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</si>
  <si>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</si>
  <si>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</si>
  <si>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</si>
  <si>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</si>
  <si>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</si>
  <si>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</si>
  <si>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</si>
  <si>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</si>
  <si>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</si>
  <si>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</si>
  <si>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</si>
  <si>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</si>
  <si>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</si>
  <si>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</si>
  <si>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</si>
  <si>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</si>
  <si>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</si>
  <si>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</si>
  <si>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</si>
  <si>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</si>
  <si>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</si>
  <si>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</si>
  <si>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</si>
  <si>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</si>
  <si>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</si>
  <si>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</si>
  <si>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</si>
  <si>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</si>
  <si>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</si>
  <si>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</si>
  <si>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</si>
  <si>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</si>
  <si>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</si>
  <si>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</si>
  <si>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</si>
  <si>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</si>
  <si>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</si>
  <si>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</si>
  <si>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</si>
  <si>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</si>
  <si>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</si>
  <si>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</si>
  <si>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</si>
  <si>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</si>
  <si>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</si>
  <si>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</si>
  <si>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</si>
  <si>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</si>
  <si>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</si>
  <si>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</si>
  <si>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</si>
  <si>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</si>
  <si>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</si>
  <si>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</si>
  <si>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</si>
  <si>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</si>
  <si>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</si>
  <si>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</si>
  <si>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</si>
  <si>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</si>
  <si>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</si>
  <si>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</si>
  <si>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</si>
  <si>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</si>
  <si>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</si>
  <si>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</si>
  <si>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</si>
  <si>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</si>
  <si>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</si>
  <si>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</si>
  <si>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</si>
  <si>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</si>
  <si>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</si>
  <si>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</si>
  <si>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</si>
  <si>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</si>
  <si>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</si>
  <si>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</si>
  <si>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</si>
  <si>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</si>
  <si>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</si>
  <si>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</si>
  <si>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</si>
  <si>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</si>
  <si>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</si>
  <si>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</si>
  <si>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</si>
  <si>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</si>
  <si>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</si>
  <si>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</si>
  <si>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</si>
  <si>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</si>
  <si>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</si>
  <si>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</si>
  <si>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</si>
  <si>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</si>
  <si>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</si>
  <si>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</si>
  <si>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</si>
  <si>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</si>
  <si>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</si>
  <si>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</si>
  <si>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</si>
  <si>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</si>
  <si>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</si>
  <si>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</si>
  <si>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</si>
  <si>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</si>
  <si>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</si>
  <si>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</si>
  <si>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</si>
  <si>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</si>
  <si>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</si>
  <si>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</si>
  <si>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</si>
  <si>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</si>
  <si>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</si>
  <si>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</si>
  <si>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</si>
  <si>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</si>
  <si>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</si>
  <si>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</si>
  <si>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</si>
  <si>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</si>
  <si>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</si>
  <si>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</si>
  <si>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</si>
  <si>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</si>
  <si>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</si>
  <si>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</si>
  <si>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</si>
  <si>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</si>
  <si>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</si>
  <si>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</si>
  <si>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</si>
  <si>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</si>
  <si>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</si>
  <si>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</si>
  <si>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</si>
  <si>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</si>
  <si>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</si>
  <si>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</si>
  <si>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</si>
  <si>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</si>
  <si>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</si>
  <si>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</si>
  <si>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</si>
  <si>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</si>
  <si>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</si>
  <si>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</si>
  <si>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</si>
  <si>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</si>
  <si>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</si>
  <si>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</si>
  <si>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</si>
  <si>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</si>
  <si>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</si>
  <si>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</si>
  <si>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</si>
  <si>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</si>
  <si>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</si>
  <si>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</si>
  <si>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</si>
  <si>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</si>
  <si>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</si>
  <si>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</si>
  <si>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</si>
  <si>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</si>
  <si>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</si>
  <si>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</si>
  <si>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</si>
  <si>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</si>
  <si>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</si>
  <si>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</si>
  <si>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</si>
  <si>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</si>
  <si>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</si>
  <si>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</si>
  <si>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</si>
  <si>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</si>
  <si>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</si>
  <si>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</si>
  <si>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</si>
  <si>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</si>
  <si>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</si>
  <si>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</si>
  <si>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</si>
  <si>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</si>
  <si>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</si>
  <si>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</si>
  <si>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</si>
  <si>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</si>
  <si>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</si>
  <si>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</si>
  <si>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</si>
  <si>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</si>
  <si>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</si>
  <si>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</si>
  <si>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</si>
  <si>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</si>
  <si>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</si>
  <si>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</si>
  <si>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</si>
  <si>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</si>
  <si>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</si>
  <si>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</si>
  <si>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</si>
  <si>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</si>
  <si>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</si>
  <si>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</si>
  <si>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</si>
  <si>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</si>
  <si>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</si>
  <si>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</si>
  <si>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</si>
  <si>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</si>
  <si>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</si>
  <si>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</si>
  <si>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</si>
  <si>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</si>
  <si>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</si>
  <si>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</si>
  <si>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</si>
  <si>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</si>
  <si>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</si>
  <si>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</si>
  <si>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</si>
  <si>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</si>
  <si>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</si>
  <si>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</si>
  <si>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</si>
  <si>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</si>
  <si>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</si>
  <si>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</si>
  <si>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</si>
  <si>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</si>
  <si>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</si>
  <si>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</si>
  <si>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</si>
  <si>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</si>
  <si>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</si>
  <si>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</si>
  <si>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</si>
  <si>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</si>
  <si>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</si>
  <si>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</si>
  <si>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</si>
  <si>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</si>
  <si>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</si>
  <si>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</si>
  <si>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</si>
  <si>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</si>
  <si>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</si>
  <si>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</si>
  <si>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</si>
  <si>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</si>
  <si>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</si>
  <si>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</si>
  <si>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</si>
  <si>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</si>
  <si>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</si>
  <si>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</si>
  <si>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</si>
  <si>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</si>
  <si>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</si>
  <si>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</si>
  <si>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</si>
  <si>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</si>
  <si>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</si>
  <si>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</si>
  <si>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</si>
  <si>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</si>
  <si>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</si>
  <si>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</si>
  <si>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</si>
  <si>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</si>
  <si>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</si>
  <si>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</si>
  <si>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</si>
  <si>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</si>
  <si>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</si>
  <si>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</si>
  <si>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</si>
  <si>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</si>
  <si>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</si>
  <si>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</si>
  <si>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</si>
  <si>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</si>
  <si>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</si>
  <si>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</si>
  <si>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</si>
  <si>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</si>
  <si>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</si>
  <si>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</si>
  <si>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</si>
  <si>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</si>
  <si>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</si>
  <si>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</si>
  <si>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</si>
  <si>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</si>
  <si>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</si>
  <si>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</si>
  <si>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</si>
  <si>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</si>
  <si>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</si>
  <si>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</si>
  <si>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</si>
  <si>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</si>
  <si>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</si>
  <si>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</si>
  <si>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</si>
  <si>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</si>
  <si>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</si>
  <si>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</si>
  <si>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</si>
  <si>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</si>
  <si>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</si>
  <si>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</si>
  <si>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</si>
  <si>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</si>
  <si>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</si>
  <si>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</si>
  <si>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</si>
  <si>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</si>
  <si>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</si>
  <si>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</si>
  <si>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</si>
  <si>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</si>
  <si>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</si>
  <si>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</si>
  <si>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</si>
  <si>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</si>
  <si>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</si>
  <si>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</si>
  <si>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</si>
  <si>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</si>
  <si>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</si>
  <si>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</si>
  <si>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</si>
  <si>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</si>
  <si>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</si>
  <si>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</si>
  <si>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</si>
  <si>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</si>
  <si>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</si>
  <si>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</si>
  <si>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</si>
  <si>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</si>
  <si>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</si>
  <si>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</si>
  <si>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</si>
  <si>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</si>
  <si>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</si>
  <si>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</si>
  <si>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</si>
  <si>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</si>
  <si>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</si>
  <si>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</si>
  <si>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</si>
  <si>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</si>
  <si>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</si>
  <si>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</si>
  <si>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</si>
  <si>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</si>
  <si>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</si>
  <si>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</si>
  <si>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</si>
  <si>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</si>
  <si>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</si>
  <si>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</si>
  <si>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</si>
  <si>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</si>
  <si>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</si>
  <si>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</si>
  <si>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</si>
  <si>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</si>
  <si>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</si>
  <si>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</si>
  <si>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</si>
  <si>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</si>
  <si>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</si>
  <si>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</si>
  <si>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</si>
  <si>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</si>
  <si>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</si>
  <si>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</si>
  <si>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</si>
  <si>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</si>
  <si>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</si>
  <si>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</si>
  <si>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</si>
  <si>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</si>
  <si>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</si>
  <si>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</si>
  <si>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</si>
  <si>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</si>
  <si>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</si>
  <si>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</si>
  <si>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</si>
  <si>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</si>
  <si>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</si>
  <si>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</si>
  <si>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</si>
  <si>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</si>
  <si>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</si>
  <si>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</si>
  <si>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</si>
  <si>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</si>
  <si>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</si>
  <si>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</si>
  <si>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</si>
  <si>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</si>
  <si>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</si>
  <si>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</si>
  <si>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</si>
  <si>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</si>
  <si>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</si>
  <si>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</si>
  <si>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</si>
  <si>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</si>
  <si>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</si>
  <si>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</si>
  <si>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</si>
  <si>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</si>
  <si>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</si>
  <si>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</si>
  <si>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</si>
  <si>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</si>
  <si>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</si>
  <si>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</si>
  <si>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</si>
  <si>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</si>
  <si>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</si>
  <si>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</si>
  <si>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</si>
  <si>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</si>
  <si>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</si>
  <si>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</si>
  <si>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</si>
  <si>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</si>
  <si>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</si>
  <si>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</si>
  <si>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</si>
  <si>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</si>
  <si>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</si>
  <si>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</si>
  <si>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</si>
  <si>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</si>
  <si>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</si>
  <si>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</si>
  <si>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</si>
  <si>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</si>
  <si>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</si>
  <si>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</si>
  <si>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</si>
  <si>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</si>
  <si>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</si>
  <si>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</si>
  <si>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</si>
  <si>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</si>
  <si>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</si>
  <si>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</si>
  <si>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</si>
  <si>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</si>
  <si>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</si>
  <si>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</si>
  <si>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</si>
  <si>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</si>
  <si>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</si>
  <si>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</si>
  <si>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</si>
  <si>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</si>
  <si>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</si>
  <si>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</si>
  <si>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</si>
  <si>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</si>
  <si>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</si>
  <si>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</si>
  <si>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</si>
  <si>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</si>
  <si>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</si>
  <si>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</si>
  <si>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</si>
  <si>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</si>
  <si>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</si>
  <si>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</si>
  <si>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</si>
  <si>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</si>
  <si>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</si>
  <si>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</si>
  <si>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</si>
  <si>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</si>
  <si>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</si>
  <si>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</si>
  <si>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</si>
  <si>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</si>
  <si>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</si>
  <si>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</si>
  <si>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</si>
  <si>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</si>
  <si>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</si>
  <si>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</si>
  <si>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</si>
  <si>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</si>
  <si>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</si>
  <si>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</si>
  <si>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</si>
  <si>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</si>
  <si>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</si>
  <si>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</si>
  <si>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</si>
  <si>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</si>
  <si>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</si>
  <si>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</si>
  <si>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</si>
  <si>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</si>
  <si>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</si>
  <si>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</si>
  <si>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</si>
  <si>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</si>
  <si>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</si>
  <si>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</si>
  <si>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</si>
  <si>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</si>
  <si>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</si>
  <si>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</si>
  <si>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</si>
  <si>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</si>
  <si>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</si>
  <si>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</si>
  <si>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</si>
  <si>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</si>
  <si>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</si>
  <si>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</si>
  <si>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</si>
  <si>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</si>
  <si>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</si>
  <si>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</si>
  <si>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</si>
  <si>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</si>
  <si>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</si>
  <si>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</si>
  <si>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</si>
  <si>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</si>
  <si>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</si>
  <si>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</si>
  <si>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</si>
  <si>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</si>
  <si>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</si>
  <si>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</si>
  <si>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</si>
  <si>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</si>
  <si>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</si>
  <si>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</si>
  <si>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</si>
  <si>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</si>
  <si>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</si>
  <si>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</si>
  <si>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</si>
  <si>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</si>
  <si>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</si>
  <si>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</si>
  <si>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</si>
  <si>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</si>
  <si>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</si>
  <si>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</si>
  <si>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</si>
  <si>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</si>
  <si>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</si>
  <si>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</si>
  <si>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</si>
  <si>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</si>
  <si>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</si>
  <si>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</si>
  <si>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</si>
  <si>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</si>
  <si>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</si>
  <si>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</si>
  <si>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</si>
  <si>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</si>
  <si>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</si>
  <si>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</si>
  <si>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</si>
  <si>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</si>
  <si>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</si>
  <si>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</si>
  <si>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</si>
  <si>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</si>
  <si>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</si>
  <si>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</si>
  <si>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</si>
  <si>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</si>
  <si>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</si>
  <si>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</si>
  <si>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</si>
  <si>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</si>
  <si>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</si>
  <si>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</si>
  <si>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</si>
  <si>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</si>
  <si>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</si>
  <si>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</si>
  <si>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</si>
  <si>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</si>
  <si>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</si>
  <si>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</si>
  <si>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</si>
  <si>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</si>
  <si>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</si>
  <si>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</si>
  <si>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</si>
  <si>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</si>
  <si>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</si>
  <si>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</si>
  <si>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</si>
  <si>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</si>
  <si>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</si>
  <si>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</si>
  <si>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</si>
  <si>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</si>
  <si>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</si>
  <si>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</si>
  <si>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</si>
  <si>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</si>
  <si>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</si>
  <si>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</si>
  <si>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</si>
  <si>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</si>
  <si>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</si>
  <si>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</si>
  <si>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</si>
  <si>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</si>
  <si>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</si>
  <si>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</si>
  <si>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</si>
  <si>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</si>
  <si>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</si>
  <si>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</si>
  <si>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</si>
  <si>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</si>
  <si>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</si>
  <si>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</si>
  <si>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</si>
  <si>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</si>
  <si>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</si>
  <si>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</si>
  <si>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</si>
  <si>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</si>
  <si>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</si>
  <si>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</si>
  <si>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</si>
  <si>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</si>
  <si>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</si>
  <si>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</si>
  <si>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</si>
  <si>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</si>
  <si>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</si>
  <si>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</si>
  <si>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</si>
  <si>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</si>
  <si>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</si>
  <si>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</si>
  <si>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</si>
  <si>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</si>
  <si>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</si>
  <si>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</si>
  <si>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</si>
  <si>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</si>
  <si>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</si>
  <si>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</si>
  <si>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</si>
  <si>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</si>
  <si>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</si>
  <si>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</si>
  <si>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</si>
  <si>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</si>
  <si>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</si>
  <si>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</si>
  <si>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</si>
  <si>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</si>
  <si>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</si>
  <si>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</si>
  <si>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</si>
  <si>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</si>
  <si>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</si>
  <si>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</si>
  <si>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</si>
  <si>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</si>
  <si>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</si>
  <si>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</si>
  <si>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</si>
  <si>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</si>
  <si>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</si>
  <si>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</si>
  <si>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</si>
  <si>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</si>
  <si>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</si>
  <si>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</si>
  <si>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</si>
  <si>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</si>
  <si>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</si>
  <si>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</si>
  <si>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</si>
  <si>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</si>
  <si>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</si>
  <si>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</si>
  <si>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</si>
  <si>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</si>
  <si>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</si>
  <si>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</si>
  <si>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</si>
  <si>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</si>
  <si>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</si>
  <si>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</si>
  <si>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</si>
  <si>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</si>
  <si>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</si>
  <si>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</si>
  <si>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</si>
  <si>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</si>
  <si>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</si>
  <si>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</si>
  <si>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</si>
  <si>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</si>
  <si>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</si>
  <si>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</si>
  <si>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</si>
  <si>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</si>
  <si>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</si>
  <si>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</si>
  <si>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</si>
  <si>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</si>
  <si>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</si>
  <si>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</si>
  <si>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</si>
  <si>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</si>
  <si>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</si>
  <si>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</si>
  <si>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</si>
  <si>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</si>
  <si>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</si>
  <si>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</si>
  <si>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</si>
  <si>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</si>
  <si>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</si>
  <si>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</si>
  <si>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</si>
  <si>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</si>
  <si>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</si>
  <si>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</si>
  <si>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</si>
  <si>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</si>
  <si>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</si>
  <si>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</si>
  <si>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</si>
  <si>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</si>
  <si>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</si>
  <si>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</si>
  <si>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</si>
  <si>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</si>
  <si>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</si>
  <si>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</si>
  <si>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</si>
  <si>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</si>
  <si>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</si>
  <si>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</si>
  <si>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</si>
  <si>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</si>
  <si>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</si>
  <si>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</si>
  <si>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</si>
  <si>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</si>
  <si>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</si>
  <si>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</si>
  <si>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</si>
  <si>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</si>
  <si>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</si>
  <si>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</si>
  <si>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</si>
  <si>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</si>
  <si>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</si>
  <si>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</si>
  <si>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</si>
  <si>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</si>
  <si>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</si>
  <si>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</si>
  <si>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</si>
  <si>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</si>
  <si>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</si>
  <si>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</si>
  <si>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</si>
  <si>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</si>
  <si>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</si>
  <si>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</si>
  <si>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</si>
  <si>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</si>
  <si>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</si>
  <si>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</si>
  <si>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</si>
  <si>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</si>
  <si>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</si>
  <si>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</si>
  <si>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</si>
  <si>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</si>
  <si>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</si>
  <si>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</si>
  <si>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</si>
  <si>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</si>
  <si>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</si>
  <si>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</si>
  <si>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</si>
  <si>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</si>
  <si>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</si>
  <si>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</si>
  <si>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</si>
  <si>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</si>
  <si>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</si>
  <si>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</si>
  <si>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</si>
  <si>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</si>
  <si>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</si>
  <si>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</si>
  <si>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</si>
  <si>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</si>
  <si>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</si>
  <si>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</si>
  <si>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</si>
  <si>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</si>
  <si>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</si>
  <si>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</si>
  <si>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</si>
  <si>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</si>
  <si>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</si>
  <si>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</si>
  <si>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</si>
  <si>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</si>
  <si>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</si>
  <si>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</si>
  <si>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</si>
  <si>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</si>
  <si>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</si>
  <si>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</si>
  <si>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</si>
  <si>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</si>
  <si>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</si>
  <si>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</si>
  <si>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</si>
  <si>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</si>
  <si>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</si>
  <si>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</si>
  <si>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</si>
  <si>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</si>
  <si>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</si>
  <si>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</si>
  <si>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</si>
  <si>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</si>
  <si>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</si>
  <si>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</si>
  <si>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</si>
  <si>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</si>
  <si>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</si>
  <si>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</si>
  <si>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</si>
  <si>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</si>
  <si>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</si>
  <si>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</si>
  <si>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</si>
  <si>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</si>
  <si>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</si>
  <si>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</si>
  <si>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</si>
  <si>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</si>
  <si>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</si>
  <si>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</si>
  <si>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</si>
  <si>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</si>
  <si>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</si>
  <si>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</si>
  <si>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</si>
  <si>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</si>
  <si>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</si>
  <si>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</si>
  <si>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</si>
  <si>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</si>
  <si>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</si>
  <si>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</si>
  <si>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</si>
  <si>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</si>
  <si>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</si>
  <si>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</si>
  <si>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</si>
  <si>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</si>
  <si>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</si>
  <si>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</si>
  <si>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</si>
  <si>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</si>
  <si>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</si>
  <si>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</si>
  <si>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</si>
  <si>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</si>
  <si>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</si>
  <si>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</si>
  <si>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</si>
  <si>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</si>
  <si>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</si>
  <si>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</si>
  <si>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</si>
  <si>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</si>
  <si>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</si>
  <si>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</si>
  <si>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</si>
  <si>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</si>
  <si>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</si>
  <si>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</si>
  <si>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</si>
  <si>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</si>
  <si>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</si>
  <si>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</si>
  <si>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</si>
  <si>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</si>
  <si>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</si>
  <si>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</si>
  <si>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</si>
  <si>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</si>
  <si>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</si>
  <si>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</si>
  <si>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</si>
  <si>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</si>
  <si>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</si>
  <si>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</si>
  <si>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</si>
  <si>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</si>
  <si>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</si>
  <si>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</si>
  <si>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</si>
  <si>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</si>
  <si>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</si>
  <si>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</si>
  <si>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</si>
  <si>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</si>
  <si>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</si>
  <si>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</si>
  <si>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</si>
  <si>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</si>
  <si>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</si>
  <si>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</si>
  <si>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</si>
  <si>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</si>
  <si>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</si>
  <si>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</si>
  <si>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</si>
  <si>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</si>
  <si>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</si>
  <si>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</si>
  <si>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</si>
  <si>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</si>
  <si>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</si>
  <si>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</si>
  <si>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</si>
  <si>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</si>
  <si>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</si>
  <si>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</si>
  <si>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</si>
  <si>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</si>
  <si>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</si>
  <si>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</si>
  <si>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</si>
  <si>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</si>
  <si>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</si>
  <si>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</si>
  <si>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</si>
  <si>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</si>
  <si>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</si>
  <si>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</si>
  <si>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</si>
  <si>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</si>
  <si>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</si>
  <si>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</si>
  <si>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</si>
  <si>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</si>
  <si>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</si>
  <si>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</si>
  <si>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</si>
  <si>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</si>
  <si>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</si>
  <si>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</si>
  <si>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</si>
  <si>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</si>
  <si>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</si>
  <si>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</si>
  <si>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</si>
  <si>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</si>
  <si>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</si>
  <si>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</si>
  <si>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</si>
  <si>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</si>
  <si>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</si>
  <si>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</si>
  <si>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</si>
  <si>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</si>
  <si>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</si>
  <si>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</si>
  <si>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</si>
  <si>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</si>
  <si>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</si>
  <si>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</si>
  <si>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</si>
  <si>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</si>
  <si>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</si>
  <si>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</si>
  <si>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</si>
  <si>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</si>
  <si>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</si>
  <si>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</si>
  <si>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</si>
  <si>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</si>
  <si>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</si>
  <si>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</si>
  <si>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</si>
  <si>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</si>
  <si>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</si>
  <si>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</si>
  <si>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</si>
  <si>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</si>
  <si>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</si>
  <si>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</si>
  <si>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</si>
  <si>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</si>
  <si>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</si>
  <si>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</si>
  <si>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</si>
  <si>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</si>
  <si>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</si>
  <si>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</si>
  <si>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</si>
  <si>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</si>
  <si>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</si>
  <si>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</si>
  <si>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</si>
  <si>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</si>
  <si>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</si>
  <si>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</si>
  <si>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</si>
  <si>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</si>
  <si>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</si>
  <si>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</si>
  <si>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</si>
  <si>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</si>
  <si>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</si>
  <si>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</si>
  <si>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</si>
  <si>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</si>
  <si>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</si>
  <si>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</si>
  <si>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</si>
  <si>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</si>
  <si>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</si>
  <si>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</si>
  <si>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</si>
  <si>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</si>
  <si>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</si>
  <si>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</si>
  <si>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</si>
  <si>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</si>
  <si>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</si>
  <si>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</si>
  <si>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</si>
  <si>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</si>
  <si>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</si>
  <si>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</si>
  <si>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</si>
  <si>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</si>
  <si>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</si>
  <si>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</si>
  <si>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</si>
  <si>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</si>
  <si>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</si>
  <si>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</si>
  <si>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</si>
  <si>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</si>
  <si>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</si>
  <si>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</si>
  <si>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</si>
  <si>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</si>
  <si>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</si>
  <si>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</si>
  <si>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</si>
  <si>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</si>
  <si>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</si>
  <si>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</si>
  <si>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</si>
  <si>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</si>
  <si>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</si>
  <si>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</si>
  <si>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</si>
  <si>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</si>
  <si>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</si>
  <si>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</si>
  <si>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</si>
  <si>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</si>
  <si>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</si>
  <si>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</si>
  <si>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</si>
  <si>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</si>
  <si>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</si>
  <si>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</si>
  <si>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</si>
  <si>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</si>
  <si>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</si>
  <si>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</si>
  <si>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</si>
  <si>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</si>
  <si>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</si>
  <si>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</si>
  <si>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</si>
  <si>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</si>
  <si>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</si>
  <si>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</si>
  <si>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</si>
  <si>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</si>
  <si>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</si>
  <si>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</si>
  <si>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</si>
  <si>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</si>
  <si>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</si>
  <si>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</si>
  <si>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</si>
  <si>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</si>
  <si>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</si>
  <si>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</si>
  <si>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</si>
  <si>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</si>
  <si>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</si>
  <si>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</si>
  <si>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</si>
  <si>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</si>
  <si>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</si>
  <si>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</si>
  <si>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</si>
  <si>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</si>
  <si>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</si>
  <si>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</si>
  <si>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</si>
  <si>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</si>
  <si>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</si>
  <si>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</si>
  <si>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</si>
  <si>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</si>
  <si>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</si>
  <si>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</si>
  <si>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</si>
  <si>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</si>
  <si>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</si>
  <si>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</si>
  <si>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</si>
  <si>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</si>
  <si>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</si>
  <si>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</si>
  <si>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</si>
  <si>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</si>
  <si>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</si>
  <si>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</si>
  <si>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</si>
  <si>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</si>
  <si>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</si>
  <si>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</si>
  <si>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</si>
  <si>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</si>
  <si>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</si>
  <si>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</si>
  <si>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</si>
  <si>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</si>
  <si>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</si>
  <si>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</si>
  <si>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</si>
  <si>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</si>
  <si>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</si>
  <si>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</si>
  <si>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</si>
  <si>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</si>
  <si>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</si>
  <si>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</si>
  <si>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</si>
  <si>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</si>
  <si>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</si>
  <si>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</si>
  <si>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</si>
  <si>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</si>
  <si>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</si>
  <si>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</si>
  <si>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</si>
  <si>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</si>
  <si>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</si>
  <si>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</si>
  <si>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</si>
  <si>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</si>
  <si>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</si>
  <si>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</si>
  <si>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</si>
  <si>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</si>
  <si>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</si>
  <si>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</si>
  <si>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</si>
  <si>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</si>
  <si>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</si>
  <si>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</si>
  <si>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</si>
  <si>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</si>
  <si>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</si>
  <si>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</si>
  <si>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</si>
  <si>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</si>
  <si>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</si>
  <si>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</si>
  <si>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</si>
  <si>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</si>
  <si>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</si>
  <si>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</si>
  <si>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</si>
  <si>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</si>
  <si>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</si>
  <si>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</si>
  <si>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</si>
  <si>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</si>
  <si>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</si>
  <si>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</si>
  <si>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</si>
  <si>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</si>
  <si>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</si>
  <si>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</si>
  <si>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</si>
  <si>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</si>
  <si>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</si>
  <si>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</si>
  <si>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</si>
  <si>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</si>
  <si>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</si>
  <si>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</si>
  <si>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</si>
  <si>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</si>
  <si>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</si>
  <si>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</si>
  <si>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</si>
  <si>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</si>
  <si>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</si>
  <si>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</si>
  <si>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</si>
  <si>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</si>
  <si>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</si>
  <si>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</si>
  <si>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</si>
  <si>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</si>
  <si>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</si>
  <si>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</si>
  <si>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</si>
  <si>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</si>
  <si>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</si>
  <si>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</si>
  <si>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</si>
  <si>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</si>
  <si>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</si>
  <si>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</si>
  <si>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</si>
  <si>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</si>
  <si>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</si>
  <si>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</si>
  <si>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</si>
  <si>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</si>
  <si>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</si>
  <si>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</si>
  <si>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</si>
  <si>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</si>
  <si>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</si>
  <si>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</si>
  <si>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</si>
  <si>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</si>
  <si>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</si>
  <si>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</si>
  <si>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</si>
  <si>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</si>
  <si>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</si>
  <si>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</si>
  <si>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</si>
  <si>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</si>
  <si>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</si>
  <si>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</si>
  <si>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</si>
  <si>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</si>
  <si>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</si>
  <si>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</si>
  <si>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</si>
  <si>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</si>
  <si>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</si>
  <si>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</si>
  <si>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</si>
  <si>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</si>
  <si>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</si>
  <si>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</si>
  <si>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</si>
  <si>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</si>
  <si>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</si>
  <si>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</si>
  <si>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</si>
  <si>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</si>
  <si>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</si>
  <si>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</si>
  <si>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</si>
  <si>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</si>
  <si>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</si>
  <si>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</si>
  <si>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</si>
  <si>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</si>
  <si>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</si>
  <si>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</si>
  <si>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</si>
  <si>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</si>
  <si>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</si>
  <si>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</si>
  <si>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</si>
  <si>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</si>
  <si>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</si>
  <si>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</si>
  <si>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</si>
  <si>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</si>
  <si>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</si>
  <si>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</si>
  <si>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</si>
  <si>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</si>
  <si>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</si>
  <si>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</si>
  <si>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</si>
  <si>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</si>
  <si>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</si>
  <si>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</si>
  <si>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</si>
  <si>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</si>
  <si>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</si>
  <si>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</si>
  <si>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</si>
  <si>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</si>
  <si>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</si>
  <si>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</si>
  <si>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</si>
  <si>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</si>
  <si>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</si>
  <si>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</si>
  <si>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</si>
  <si>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</si>
  <si>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</si>
  <si>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</si>
  <si>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</si>
  <si>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</si>
  <si>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</si>
  <si>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</si>
  <si>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</si>
  <si>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</si>
  <si>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</si>
  <si>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</si>
  <si>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</si>
  <si>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</si>
  <si>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</si>
  <si>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</si>
  <si>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</si>
  <si>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</si>
  <si>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</si>
  <si>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</si>
  <si>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</si>
  <si>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</si>
  <si>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</si>
  <si>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</si>
  <si>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</si>
  <si>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</si>
  <si>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</si>
  <si>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</si>
  <si>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</si>
  <si>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</si>
  <si>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</si>
  <si>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</si>
  <si>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</si>
  <si>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</si>
  <si>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</si>
  <si>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</si>
  <si>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</si>
  <si>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</si>
  <si>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</si>
  <si>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</si>
  <si>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</si>
  <si>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</si>
  <si>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</si>
  <si>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</si>
  <si>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</si>
  <si>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</si>
  <si>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</si>
  <si>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</si>
  <si>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</si>
  <si>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</si>
  <si>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</si>
  <si>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</si>
  <si>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</si>
  <si>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</si>
  <si>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</si>
  <si>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</si>
  <si>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</si>
  <si>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</si>
  <si>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</si>
  <si>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</si>
  <si>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</si>
  <si>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</si>
  <si>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</si>
  <si>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</si>
  <si>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</si>
  <si>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</si>
  <si>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</si>
  <si>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</si>
  <si>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</si>
  <si>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</si>
  <si>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</si>
  <si>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</si>
  <si>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</si>
  <si>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</si>
  <si>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</si>
  <si>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</si>
  <si>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</si>
  <si>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</si>
  <si>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</si>
  <si>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</si>
  <si>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</si>
  <si>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</si>
  <si>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</si>
  <si>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</si>
  <si>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</si>
  <si>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</si>
  <si>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</si>
  <si>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</si>
  <si>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</si>
  <si>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</si>
  <si>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</si>
  <si>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</si>
  <si>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</si>
  <si>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</si>
  <si>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</si>
  <si>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</si>
  <si>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</si>
  <si>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</si>
  <si>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</si>
  <si>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</si>
  <si>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</si>
  <si>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</si>
  <si>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</si>
  <si>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</si>
  <si>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</si>
  <si>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</si>
  <si>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</si>
  <si>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</si>
  <si>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</si>
  <si>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</si>
  <si>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</si>
  <si>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</si>
  <si>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</si>
  <si>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</si>
  <si>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</si>
  <si>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</si>
  <si>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</si>
  <si>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</si>
  <si>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</si>
  <si>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</si>
  <si>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</si>
  <si>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</si>
  <si>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</si>
  <si>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</si>
  <si>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</si>
  <si>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</si>
  <si>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</si>
  <si>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</si>
  <si>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</si>
  <si>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</si>
  <si>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</si>
  <si>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</si>
  <si>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</si>
  <si>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</si>
  <si>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</si>
  <si>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</si>
  <si>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</si>
  <si>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</si>
  <si>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</si>
  <si>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</si>
  <si>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</si>
  <si>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</si>
  <si>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</si>
  <si>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</si>
  <si>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</si>
  <si>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</si>
  <si>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</si>
  <si>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</si>
  <si>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</si>
  <si>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</si>
  <si>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</si>
  <si>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</si>
  <si>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</si>
  <si>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</si>
  <si>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</si>
  <si>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</si>
  <si>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</si>
  <si>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</si>
  <si>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</si>
  <si>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</si>
  <si>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</si>
  <si>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</si>
  <si>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</si>
  <si>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</si>
  <si>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</si>
  <si>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</si>
  <si>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</si>
  <si>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</si>
  <si>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</si>
  <si>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</si>
  <si>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</si>
  <si>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</si>
  <si>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</si>
  <si>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</si>
  <si>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</si>
  <si>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</si>
  <si>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</si>
  <si>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</si>
  <si>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</si>
  <si>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</si>
  <si>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</si>
  <si>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</si>
  <si>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</si>
  <si>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</si>
  <si>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</si>
  <si>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</si>
  <si>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</si>
  <si>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</si>
  <si>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</si>
  <si>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</si>
  <si>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</si>
  <si>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</si>
  <si>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</si>
  <si>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</si>
  <si>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</si>
  <si>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</si>
  <si>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</si>
  <si>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</si>
  <si>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</si>
  <si>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</si>
  <si>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</si>
  <si>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</si>
  <si>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</si>
  <si>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</si>
  <si>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</si>
  <si>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</si>
  <si>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</si>
  <si>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</si>
  <si>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</si>
  <si>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</si>
  <si>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</si>
  <si>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</si>
  <si>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</si>
  <si>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</si>
  <si>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</si>
  <si>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</si>
  <si>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</si>
  <si>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</si>
  <si>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</si>
  <si>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</si>
  <si>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</si>
  <si>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</si>
  <si>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</si>
  <si>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</si>
  <si>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</si>
  <si>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</si>
  <si>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</si>
  <si>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</si>
  <si>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</si>
  <si>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</si>
  <si>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</si>
  <si>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</si>
  <si>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</si>
  <si>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</si>
  <si>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</si>
  <si>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</si>
  <si>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</si>
  <si>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</si>
  <si>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</si>
  <si>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</si>
  <si>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</si>
  <si>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</si>
  <si>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</si>
  <si>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</si>
  <si>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</si>
  <si>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</si>
  <si>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</si>
  <si>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</si>
  <si>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</si>
  <si>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</si>
  <si>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</si>
  <si>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</si>
  <si>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</si>
  <si>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</si>
  <si>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</si>
  <si>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</si>
  <si>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</si>
  <si>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</si>
  <si>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</si>
  <si>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</si>
  <si>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</si>
  <si>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</si>
  <si>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</si>
  <si>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</si>
  <si>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</si>
  <si>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</si>
  <si>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</si>
  <si>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</si>
  <si>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</si>
  <si>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</si>
  <si>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</si>
  <si>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</si>
  <si>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</si>
  <si>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</si>
  <si>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</si>
  <si>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</si>
  <si>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</si>
  <si>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</si>
  <si>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</si>
  <si>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</si>
  <si>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</si>
  <si>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</si>
  <si>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</si>
  <si>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</si>
  <si>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</si>
  <si>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</si>
  <si>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</si>
  <si>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</si>
  <si>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</si>
  <si>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</si>
  <si>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</si>
  <si>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</si>
  <si>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</si>
  <si>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</si>
  <si>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</si>
  <si>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</si>
  <si>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</si>
  <si>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</si>
  <si>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</si>
  <si>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</si>
  <si>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</si>
  <si>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</si>
  <si>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</si>
  <si>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</si>
  <si>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</si>
  <si>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</si>
  <si>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</si>
  <si>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</si>
  <si>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</si>
  <si>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</si>
  <si>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</si>
  <si>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</si>
  <si>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</si>
  <si>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</si>
  <si>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</si>
  <si>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</si>
  <si>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</si>
  <si>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</si>
  <si>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</si>
  <si>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</si>
  <si>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</si>
  <si>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</si>
  <si>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</si>
  <si>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</si>
  <si>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</si>
  <si>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</si>
  <si>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</si>
  <si>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</si>
  <si>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</si>
  <si>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</si>
  <si>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</si>
  <si>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</si>
  <si>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</si>
  <si>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</si>
  <si>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</si>
  <si>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</si>
  <si>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</si>
  <si>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</si>
  <si>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</si>
  <si>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</si>
  <si>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</si>
  <si>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</si>
  <si>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</si>
  <si>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</si>
  <si>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</si>
  <si>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</si>
  <si>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</si>
  <si>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</si>
  <si>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</si>
  <si>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</si>
  <si>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</si>
  <si>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</si>
  <si>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</si>
  <si>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</si>
  <si>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</si>
  <si>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</si>
  <si>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</si>
  <si>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</si>
  <si>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</si>
  <si>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</si>
  <si>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</si>
  <si>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</si>
  <si>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</si>
  <si>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</si>
  <si>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</si>
  <si>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</si>
  <si>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</si>
  <si>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</si>
  <si>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</si>
  <si>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</si>
  <si>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</si>
  <si>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</si>
  <si>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</si>
  <si>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</si>
  <si>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</si>
  <si>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</si>
  <si>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</si>
  <si>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</si>
  <si>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</si>
  <si>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</si>
  <si>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</si>
  <si>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</si>
  <si>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</si>
  <si>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</si>
  <si>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</si>
  <si>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</si>
  <si>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</si>
  <si>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</si>
  <si>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</si>
  <si>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</si>
  <si>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</si>
  <si>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</si>
  <si>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</si>
  <si>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</si>
  <si>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</si>
  <si>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</si>
  <si>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</si>
  <si>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</si>
  <si>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</si>
  <si>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</si>
  <si>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</si>
  <si>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</si>
  <si>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</si>
  <si>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</si>
  <si>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</si>
  <si>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</si>
  <si>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</si>
  <si>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</si>
  <si>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</si>
  <si>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</si>
  <si>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</si>
  <si>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</si>
  <si>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</si>
  <si>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</si>
  <si>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</si>
  <si>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</si>
  <si>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</si>
  <si>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</si>
  <si>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</si>
  <si>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</si>
  <si>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</si>
  <si>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</si>
  <si>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</si>
  <si>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</si>
  <si>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</si>
  <si>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</si>
  <si>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</si>
  <si>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</si>
  <si>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</si>
  <si>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</si>
  <si>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</si>
  <si>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</si>
  <si>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</si>
  <si>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</si>
  <si>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</si>
  <si>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</si>
  <si>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</si>
  <si>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</si>
  <si>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</si>
  <si>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</si>
  <si>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</si>
  <si>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</si>
  <si>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</si>
  <si>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</si>
  <si>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</si>
  <si>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</si>
  <si>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</si>
  <si>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</si>
  <si>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</si>
  <si>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</si>
  <si>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</si>
  <si>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</si>
  <si>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</si>
  <si>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</si>
  <si>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</si>
  <si>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</si>
  <si>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</si>
  <si>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</si>
  <si>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</si>
  <si>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</si>
  <si>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</si>
  <si>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</si>
  <si>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</si>
  <si>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</si>
  <si>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</si>
  <si>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</si>
  <si>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</si>
  <si>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</si>
  <si>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</si>
  <si>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</si>
  <si>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</si>
  <si>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</si>
  <si>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</si>
  <si>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</si>
  <si>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</si>
  <si>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</si>
  <si>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</si>
  <si>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</si>
  <si>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</si>
  <si>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</si>
  <si>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</si>
  <si>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</si>
  <si>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</si>
  <si>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</si>
  <si>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</si>
  <si>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</si>
  <si>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</si>
  <si>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</si>
  <si>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</si>
  <si>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</si>
  <si>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</si>
  <si>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</si>
  <si>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</si>
  <si>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</si>
  <si>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</si>
  <si>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</si>
  <si>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</si>
  <si>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</si>
  <si>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</si>
  <si>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</si>
  <si>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</si>
  <si>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</si>
  <si>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</si>
  <si>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</si>
  <si>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</si>
  <si>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</si>
  <si>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</si>
  <si>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</si>
  <si>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</si>
  <si>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</si>
  <si>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</si>
  <si>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</si>
  <si>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</si>
  <si>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</si>
  <si>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</si>
  <si>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</si>
  <si>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</si>
  <si>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</si>
  <si>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</si>
  <si>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</si>
  <si>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</si>
  <si>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</si>
  <si>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</si>
  <si>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</si>
  <si>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</si>
  <si>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</si>
  <si>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</si>
  <si>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</si>
  <si>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</si>
  <si>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</si>
  <si>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</si>
  <si>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</si>
  <si>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</si>
  <si>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</si>
  <si>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</si>
  <si>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</si>
  <si>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</si>
  <si>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</si>
  <si>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</si>
  <si>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</si>
  <si>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</si>
  <si>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</si>
  <si>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</si>
  <si>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</si>
  <si>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</si>
  <si>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</si>
  <si>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</si>
  <si>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</si>
  <si>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</si>
  <si>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</si>
  <si>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</si>
  <si>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</si>
  <si>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</si>
  <si>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</si>
  <si>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</si>
  <si>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</si>
  <si>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</si>
  <si>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</si>
  <si>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</si>
  <si>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</si>
  <si>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</si>
  <si>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</si>
  <si>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</si>
  <si>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</si>
  <si>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</si>
  <si>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</si>
  <si>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</si>
  <si>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</si>
  <si>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</si>
  <si>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</si>
  <si>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</si>
  <si>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</si>
  <si>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</si>
  <si>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</si>
  <si>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</si>
  <si>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</si>
  <si>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</si>
  <si>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</si>
  <si>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</si>
  <si>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</si>
  <si>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</si>
  <si>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</si>
  <si>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</si>
  <si>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</si>
  <si>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</si>
  <si>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</si>
  <si>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</si>
  <si>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</si>
  <si>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</si>
  <si>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</si>
  <si>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</si>
  <si>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</si>
  <si>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</si>
  <si>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</si>
  <si>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</si>
  <si>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</si>
  <si>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</si>
  <si>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</si>
  <si>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</si>
  <si>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</si>
  <si>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</si>
  <si>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</si>
  <si>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</si>
  <si>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</si>
  <si>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</si>
  <si>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</si>
  <si>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</si>
  <si>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</si>
  <si>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</si>
  <si>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</si>
  <si>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</si>
  <si>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</si>
  <si>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</si>
  <si>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</si>
  <si>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</si>
  <si>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</si>
  <si>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</si>
  <si>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</si>
  <si>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</si>
  <si>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</si>
  <si>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</si>
  <si>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</si>
  <si>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</si>
  <si>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</si>
  <si>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</si>
  <si>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</si>
  <si>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</si>
  <si>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</si>
  <si>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</si>
  <si>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</si>
  <si>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</si>
  <si>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</si>
  <si>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</si>
  <si>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</si>
  <si>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</si>
  <si>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</si>
  <si>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</si>
  <si>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</si>
  <si>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</si>
  <si>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</si>
  <si>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</si>
  <si>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</si>
  <si>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</si>
  <si>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</si>
  <si>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</si>
  <si>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</si>
  <si>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</si>
  <si>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</si>
  <si>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</si>
  <si>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</si>
  <si>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</si>
  <si>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</si>
  <si>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</si>
  <si>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</si>
  <si>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</si>
  <si>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</si>
  <si>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</si>
  <si>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</si>
  <si>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</si>
  <si>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</si>
  <si>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</si>
  <si>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</si>
  <si>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</si>
  <si>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</si>
  <si>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</si>
  <si>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</si>
  <si>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</si>
  <si>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</si>
  <si>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</si>
  <si>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</si>
  <si>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</si>
  <si>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</si>
  <si>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</si>
  <si>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</si>
  <si>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</si>
  <si>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</si>
  <si>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</si>
  <si>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</si>
  <si>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</si>
  <si>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</si>
  <si>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</si>
  <si>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</si>
  <si>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</si>
  <si>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</si>
  <si>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</si>
  <si>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</si>
  <si>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</si>
  <si>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</si>
  <si>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</si>
  <si>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</si>
  <si>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</si>
  <si>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</si>
  <si>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</si>
  <si>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</si>
  <si>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</si>
  <si>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</si>
  <si>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</si>
  <si>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</si>
  <si>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</si>
  <si>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</si>
  <si>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</si>
  <si>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</si>
  <si>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</si>
  <si>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</si>
  <si>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</si>
  <si>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</si>
  <si>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</si>
  <si>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</si>
  <si>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</si>
  <si>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</si>
  <si>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</si>
  <si>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</si>
  <si>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</si>
  <si>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</si>
  <si>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</si>
  <si>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</si>
  <si>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</si>
  <si>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</si>
  <si>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</si>
  <si>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</si>
  <si>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</si>
  <si>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</si>
  <si>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</si>
  <si>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</si>
  <si>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</si>
  <si>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</si>
  <si>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</si>
  <si>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</si>
  <si>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</si>
  <si>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</si>
  <si>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</si>
  <si>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</si>
  <si>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</si>
  <si>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</si>
  <si>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</si>
  <si>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</si>
  <si>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</si>
  <si>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</si>
  <si>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</si>
  <si>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</si>
  <si>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</si>
  <si>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</si>
  <si>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</si>
  <si>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</si>
  <si>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</si>
  <si>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</si>
  <si>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</si>
  <si>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</si>
  <si>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</si>
  <si>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</si>
  <si>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</si>
  <si>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</si>
  <si>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</si>
  <si>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</si>
  <si>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</si>
  <si>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</si>
  <si>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</si>
  <si>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</si>
  <si>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</si>
  <si>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</si>
  <si>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</si>
  <si>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</si>
  <si>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</si>
  <si>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</si>
  <si>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</si>
  <si>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</si>
  <si>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</si>
  <si>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</si>
  <si>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</si>
  <si>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</si>
  <si>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</si>
  <si>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</si>
  <si>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</si>
  <si>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</si>
  <si>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</si>
  <si>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</si>
  <si>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</si>
  <si>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</si>
  <si>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</si>
  <si>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</si>
  <si>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</si>
  <si>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</si>
  <si>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</si>
  <si>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</si>
  <si>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</si>
  <si>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</si>
  <si>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</si>
  <si>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</si>
  <si>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</si>
  <si>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</si>
  <si>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</si>
  <si>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</si>
  <si>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</si>
  <si>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</si>
  <si>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</si>
  <si>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</si>
  <si>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</si>
  <si>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</si>
  <si>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</si>
  <si>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</si>
  <si>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</si>
  <si>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</si>
  <si>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</si>
  <si>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</si>
  <si>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</si>
  <si>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</si>
  <si>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</si>
  <si>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</si>
  <si>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</si>
  <si>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</si>
  <si>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</si>
  <si>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</si>
  <si>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</si>
  <si>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</si>
  <si>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</si>
  <si>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</si>
  <si>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</si>
  <si>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</si>
  <si>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</si>
  <si>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</si>
  <si>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</si>
  <si>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</si>
  <si>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</si>
  <si>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</si>
  <si>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</si>
  <si>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</si>
  <si>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</si>
  <si>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</si>
  <si>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</si>
  <si>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</si>
  <si>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</si>
  <si>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</si>
  <si>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</si>
  <si>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</si>
  <si>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</si>
  <si>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</si>
  <si>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</si>
  <si>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</si>
  <si>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</si>
  <si>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</si>
  <si>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</si>
  <si>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</si>
  <si>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</si>
  <si>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</si>
  <si>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</si>
  <si>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</si>
  <si>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</si>
  <si>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</si>
  <si>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</si>
  <si>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</si>
  <si>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</si>
  <si>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</si>
  <si>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</si>
  <si>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</si>
  <si>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</si>
  <si>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</si>
  <si>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</si>
  <si>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</si>
  <si>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</si>
  <si>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</si>
  <si>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</si>
  <si>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</si>
  <si>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</si>
  <si>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</si>
  <si>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</si>
  <si>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</si>
  <si>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</si>
  <si>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</si>
  <si>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</si>
  <si>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</si>
  <si>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</si>
  <si>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</si>
  <si>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</si>
  <si>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</si>
  <si>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</si>
  <si>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</si>
  <si>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</si>
  <si>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</si>
  <si>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</si>
  <si>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</si>
  <si>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</si>
  <si>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</si>
  <si>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</si>
  <si>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</si>
  <si>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</si>
  <si>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</si>
  <si>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</si>
  <si>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</si>
  <si>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</si>
  <si>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</si>
  <si>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</si>
  <si>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</si>
  <si>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</si>
  <si>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</si>
  <si>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</si>
  <si>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</si>
  <si>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</si>
  <si>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</si>
  <si>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</si>
  <si>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</si>
  <si>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</si>
  <si>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</si>
  <si>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</si>
  <si>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</si>
  <si>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</si>
  <si>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</si>
  <si>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</si>
  <si>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</si>
  <si>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</si>
  <si>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</si>
  <si>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</si>
  <si>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</si>
  <si>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</si>
  <si>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</si>
  <si>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</si>
  <si>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</si>
  <si>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</si>
  <si>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</si>
  <si>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</si>
  <si>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</si>
  <si>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</si>
  <si>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</si>
  <si>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</si>
  <si>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</si>
  <si>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</si>
  <si>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</si>
  <si>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</si>
  <si>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</si>
  <si>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</si>
  <si>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</si>
  <si>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</si>
  <si>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</si>
  <si>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</si>
  <si>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</si>
  <si>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</si>
  <si>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</si>
  <si>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</si>
  <si>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</si>
  <si>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</si>
  <si>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</si>
  <si>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</si>
  <si>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</si>
  <si>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</si>
  <si>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</si>
  <si>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</si>
  <si>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</si>
  <si>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</si>
  <si>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</si>
  <si>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</si>
  <si>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</si>
  <si>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</si>
  <si>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</si>
  <si>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</si>
  <si>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</si>
  <si>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</si>
  <si>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</si>
  <si>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</si>
  <si>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</si>
  <si>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</si>
  <si>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</si>
  <si>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</si>
  <si>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</si>
  <si>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</si>
  <si>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</si>
  <si>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</si>
  <si>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</si>
  <si>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</si>
  <si>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</si>
  <si>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</si>
  <si>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</si>
  <si>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</si>
  <si>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</si>
  <si>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</si>
  <si>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</si>
  <si>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</si>
  <si>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</si>
  <si>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</si>
  <si>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</si>
  <si>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</si>
  <si>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</si>
  <si>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</si>
  <si>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</si>
  <si>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</si>
  <si>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</si>
  <si>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</si>
  <si>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</si>
  <si>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</si>
  <si>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</si>
  <si>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</si>
  <si>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</si>
  <si>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</si>
  <si>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</si>
  <si>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</si>
  <si>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</si>
  <si>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</si>
  <si>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</si>
  <si>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</si>
  <si>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</si>
  <si>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</si>
  <si>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</si>
  <si>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</si>
  <si>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</si>
  <si>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</si>
  <si>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</si>
  <si>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</si>
  <si>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</si>
  <si>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</si>
  <si>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</si>
  <si>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</si>
  <si>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</si>
  <si>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</si>
  <si>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</si>
  <si>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</si>
  <si>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</si>
  <si>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</si>
  <si>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</si>
  <si>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</si>
  <si>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</si>
  <si>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</si>
  <si>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</si>
  <si>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</si>
  <si>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</si>
  <si>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</si>
  <si>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</si>
  <si>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</si>
  <si>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</si>
  <si>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</si>
  <si>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</si>
  <si>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</si>
  <si>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</si>
  <si>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</si>
  <si>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</si>
  <si>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</si>
  <si>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</si>
  <si>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</si>
  <si>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</si>
  <si>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</si>
  <si>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</si>
  <si>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</si>
  <si>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</si>
  <si>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</si>
  <si>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</si>
  <si>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</si>
  <si>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</si>
  <si>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</si>
  <si>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</si>
  <si>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</si>
  <si>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</si>
  <si>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</si>
  <si>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</si>
  <si>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</si>
  <si>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</si>
  <si>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</si>
  <si>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</si>
  <si>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</si>
  <si>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</si>
  <si>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</si>
  <si>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</si>
  <si>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</si>
  <si>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</si>
  <si>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</si>
  <si>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</si>
  <si>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</si>
  <si>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</si>
  <si>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</si>
  <si>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</si>
  <si>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</si>
  <si>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</si>
  <si>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</si>
  <si>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</si>
  <si>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</si>
  <si>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</si>
  <si>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</si>
  <si>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</si>
  <si>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</si>
  <si>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</si>
  <si>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</si>
  <si>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</si>
  <si>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</si>
  <si>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</si>
  <si>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</si>
  <si>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</si>
  <si>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</si>
  <si>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</si>
  <si>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</si>
  <si>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</si>
  <si>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</si>
  <si>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</si>
  <si>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</si>
  <si>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</si>
  <si>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</si>
  <si>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</si>
  <si>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</si>
  <si>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</si>
  <si>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</si>
  <si>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</si>
  <si>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</si>
  <si>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</si>
  <si>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</si>
  <si>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</si>
  <si>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</si>
  <si>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</si>
  <si>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</si>
  <si>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</si>
  <si>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</si>
  <si>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</si>
  <si>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</si>
  <si>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</si>
  <si>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</si>
  <si>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</si>
  <si>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</si>
  <si>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</si>
  <si>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</si>
  <si>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</si>
  <si>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</si>
  <si>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</si>
  <si>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</si>
  <si>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</si>
  <si>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</si>
  <si>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</si>
  <si>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</si>
  <si>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</si>
  <si>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</si>
  <si>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</si>
  <si>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</si>
  <si>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</si>
  <si>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</si>
  <si>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</si>
  <si>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</si>
  <si>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</si>
  <si>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</si>
  <si>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</si>
  <si>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</si>
  <si>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</si>
  <si>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</si>
  <si>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</si>
  <si>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</si>
  <si>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</si>
  <si>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</si>
  <si>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</si>
  <si>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</si>
  <si>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</si>
  <si>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</si>
  <si>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</si>
  <si>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</si>
  <si>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</si>
  <si>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</si>
  <si>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</si>
  <si>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</si>
  <si>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</si>
  <si>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</si>
  <si>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</si>
  <si>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</si>
  <si>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</si>
  <si>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</si>
  <si>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</si>
  <si>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</si>
  <si>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</si>
  <si>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</si>
  <si>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</si>
  <si>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</si>
  <si>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</si>
  <si>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</si>
  <si>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</si>
  <si>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</si>
  <si>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</si>
  <si>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</si>
  <si>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</si>
  <si>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</si>
  <si>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</si>
  <si>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</si>
  <si>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</si>
  <si>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</si>
  <si>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</si>
  <si>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</si>
  <si>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</si>
  <si>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</si>
  <si>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</si>
  <si>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</si>
  <si>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</si>
  <si>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</si>
  <si>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</si>
  <si>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</si>
  <si>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</si>
  <si>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</si>
  <si>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</si>
  <si>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</si>
  <si>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</si>
  <si>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</si>
  <si>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</si>
  <si>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</si>
  <si>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</si>
  <si>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</si>
  <si>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</si>
  <si>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</si>
  <si>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</si>
  <si>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</si>
  <si>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</si>
  <si>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</si>
  <si>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</si>
  <si>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</si>
  <si>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</si>
  <si>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</si>
  <si>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</si>
  <si>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</si>
  <si>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</si>
  <si>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</si>
  <si>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</si>
  <si>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</si>
  <si>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</si>
  <si>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</si>
  <si>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</si>
  <si>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</si>
  <si>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</si>
  <si>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</si>
  <si>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</si>
  <si>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</si>
  <si>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</si>
  <si>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</si>
  <si>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</si>
  <si>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</si>
  <si>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</si>
  <si>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</si>
  <si>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</si>
  <si>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</si>
  <si>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</si>
  <si>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</si>
  <si>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</si>
  <si>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</si>
  <si>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</si>
  <si>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</si>
  <si>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</si>
  <si>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</si>
  <si>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</si>
  <si>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</si>
  <si>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</si>
  <si>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</si>
  <si>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</si>
  <si>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</si>
  <si>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</si>
  <si>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</si>
  <si>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</si>
  <si>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</si>
  <si>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</si>
  <si>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</si>
  <si>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</si>
  <si>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</si>
  <si>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</si>
  <si>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</si>
  <si>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</si>
  <si>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</si>
  <si>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</si>
  <si>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</si>
  <si>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</si>
  <si>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</si>
  <si>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</si>
  <si>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</si>
  <si>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</si>
  <si>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</si>
  <si>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</si>
  <si>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</si>
  <si>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</si>
  <si>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</si>
  <si>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</si>
  <si>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</si>
  <si>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</si>
  <si>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</si>
  <si>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</si>
  <si>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</si>
  <si>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</si>
  <si>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</si>
  <si>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</si>
  <si>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</si>
  <si>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</si>
  <si>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</si>
  <si>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</si>
  <si>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</si>
  <si>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</si>
  <si>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</si>
  <si>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</si>
  <si>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</si>
  <si>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</si>
  <si>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</si>
  <si>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</si>
  <si>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</si>
  <si>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</si>
  <si>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</si>
  <si>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</si>
  <si>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</si>
  <si>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</si>
  <si>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</si>
  <si>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</si>
  <si>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</si>
  <si>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</si>
  <si>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</si>
  <si>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</si>
  <si>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</si>
  <si>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</si>
  <si>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</si>
  <si>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</si>
  <si>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</si>
  <si>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</si>
  <si>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</si>
  <si>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</si>
  <si>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</si>
  <si>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</si>
  <si>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</si>
  <si>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</si>
  <si>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</si>
  <si>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</si>
  <si>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</si>
  <si>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</si>
  <si>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</si>
  <si>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</si>
  <si>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</si>
  <si>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</si>
  <si>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</si>
  <si>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</si>
  <si>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</si>
  <si>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</si>
  <si>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</si>
  <si>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</si>
  <si>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</si>
  <si>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</si>
  <si>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</si>
  <si>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</si>
  <si>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</si>
  <si>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</si>
  <si>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</si>
  <si>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</si>
  <si>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</si>
  <si>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</si>
  <si>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</si>
  <si>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</si>
  <si>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</si>
  <si>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</si>
  <si>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</si>
  <si>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</si>
  <si>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</si>
  <si>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</si>
  <si>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</si>
  <si>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</si>
  <si>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</si>
  <si>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</si>
  <si>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</si>
  <si>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</si>
  <si>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</si>
  <si>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</si>
  <si>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</si>
  <si>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</si>
  <si>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</si>
  <si>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</si>
  <si>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</si>
  <si>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</si>
  <si>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</si>
  <si>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</si>
  <si>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</si>
  <si>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</si>
  <si>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</si>
  <si>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</si>
  <si>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</si>
  <si>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</si>
  <si>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</si>
  <si>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</si>
  <si>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</si>
  <si>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</si>
  <si>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</si>
  <si>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</si>
  <si>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</si>
  <si>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</si>
  <si>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</si>
  <si>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</si>
  <si>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</si>
  <si>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</si>
  <si>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</si>
  <si>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</si>
  <si>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</si>
  <si>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</si>
  <si>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</si>
  <si>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</si>
  <si>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</si>
  <si>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</si>
  <si>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</si>
  <si>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</si>
  <si>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</si>
  <si>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</si>
  <si>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</si>
  <si>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</si>
  <si>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</si>
  <si>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</si>
  <si>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</si>
  <si>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</si>
  <si>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</si>
  <si>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</si>
  <si>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</si>
  <si>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</si>
  <si>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</si>
  <si>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</si>
  <si>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</si>
  <si>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</si>
  <si>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</si>
  <si>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</si>
  <si>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</si>
  <si>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</si>
  <si>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</si>
  <si>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</si>
  <si>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</si>
  <si>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</si>
  <si>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</si>
  <si>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</si>
  <si>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</si>
  <si>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</si>
  <si>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</si>
  <si>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</si>
  <si>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</si>
  <si>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</si>
  <si>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</si>
  <si>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</si>
  <si>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</si>
  <si>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</si>
  <si>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</si>
  <si>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</si>
  <si>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</si>
  <si>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</si>
  <si>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</si>
  <si>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</si>
  <si>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</si>
  <si>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</si>
  <si>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</si>
  <si>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</si>
  <si>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</si>
  <si>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</si>
  <si>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</si>
  <si>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</si>
  <si>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</si>
  <si>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</si>
  <si>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</si>
  <si>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</si>
  <si>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</si>
  <si>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</si>
  <si>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</si>
  <si>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</si>
  <si>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</si>
  <si>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</si>
  <si>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</si>
  <si>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</si>
  <si>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</si>
  <si>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</si>
  <si>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</si>
  <si>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</si>
  <si>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</si>
  <si>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</si>
  <si>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</si>
  <si>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</si>
  <si>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</si>
  <si>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</si>
  <si>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</si>
  <si>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</si>
  <si>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</si>
  <si>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</si>
  <si>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</si>
  <si>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</si>
  <si>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</si>
  <si>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</si>
  <si>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</si>
  <si>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</si>
  <si>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</si>
  <si>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</si>
  <si>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</si>
  <si>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</si>
  <si>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</si>
  <si>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</si>
  <si>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</si>
  <si>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</si>
  <si>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</si>
  <si>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</si>
  <si>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</si>
  <si>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</si>
  <si>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</si>
  <si>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</si>
  <si>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</si>
  <si>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</si>
  <si>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</si>
  <si>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</si>
  <si>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</si>
  <si>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</si>
  <si>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</si>
  <si>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</si>
  <si>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</si>
  <si>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</si>
  <si>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</si>
  <si>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</si>
  <si>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</si>
  <si>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</si>
  <si>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</si>
  <si>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</si>
  <si>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</si>
  <si>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</si>
  <si>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</si>
  <si>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</si>
  <si>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</si>
  <si>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</si>
  <si>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</si>
  <si>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</si>
  <si>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</si>
  <si>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</si>
  <si>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</si>
  <si>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</si>
  <si>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</si>
  <si>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</si>
  <si>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</si>
  <si>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</si>
  <si>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</si>
  <si>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</si>
  <si>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</si>
  <si>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</si>
  <si>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</si>
  <si>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</si>
  <si>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</si>
  <si>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</si>
  <si>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</si>
  <si>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</si>
  <si>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</si>
  <si>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</si>
  <si>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</si>
  <si>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</si>
  <si>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</si>
  <si>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</si>
  <si>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</si>
  <si>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</si>
  <si>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</si>
  <si>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</si>
  <si>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</si>
  <si>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</si>
  <si>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</si>
  <si>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</si>
  <si>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</si>
  <si>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</si>
  <si>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</si>
  <si>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</si>
  <si>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</si>
  <si>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</si>
  <si>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</si>
  <si>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</si>
  <si>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</si>
  <si>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</si>
  <si>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</si>
  <si>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</si>
  <si>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</si>
  <si>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</si>
  <si>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</si>
  <si>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</si>
  <si>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</si>
  <si>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</si>
  <si>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</si>
  <si>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</si>
  <si>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</si>
  <si>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</si>
  <si>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</si>
  <si>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</si>
  <si>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</si>
  <si>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</si>
  <si>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</si>
  <si>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</si>
  <si>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</si>
  <si>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</si>
  <si>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</si>
  <si>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</si>
  <si>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</si>
  <si>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</si>
  <si>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</si>
  <si>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</si>
  <si>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</si>
  <si>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</si>
  <si>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</si>
  <si>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</si>
  <si>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</si>
  <si>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</si>
  <si>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</si>
  <si>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</si>
  <si>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</si>
  <si>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</si>
  <si>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</si>
  <si>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</si>
  <si>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</si>
  <si>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</si>
  <si>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</si>
  <si>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</si>
  <si>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</si>
  <si>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</si>
  <si>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</si>
  <si>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</si>
  <si>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</si>
  <si>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</si>
  <si>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</si>
  <si>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</si>
  <si>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</si>
  <si>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</si>
  <si>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</si>
  <si>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</si>
  <si>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</si>
  <si>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</si>
  <si>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</si>
  <si>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</si>
  <si>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</si>
  <si>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</si>
  <si>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</si>
  <si>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</si>
  <si>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</si>
  <si>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</si>
  <si>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</si>
  <si>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</si>
  <si>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</si>
  <si>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</si>
  <si>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</si>
  <si>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</si>
  <si>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</si>
  <si>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</si>
  <si>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</si>
  <si>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</si>
  <si>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</si>
  <si>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</si>
  <si>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</si>
  <si>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</si>
  <si>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</si>
  <si>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</si>
  <si>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</si>
  <si>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</si>
  <si>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</si>
  <si>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</si>
  <si>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</si>
  <si>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</si>
  <si>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</si>
  <si>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</si>
  <si>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</si>
  <si>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</si>
  <si>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</si>
  <si>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</si>
  <si>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</si>
  <si>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</si>
  <si>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</si>
  <si>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</si>
  <si>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</si>
  <si>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</si>
  <si>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</si>
  <si>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</si>
  <si>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</si>
  <si>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</si>
  <si>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</si>
  <si>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</si>
  <si>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</si>
  <si>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</si>
  <si>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</si>
  <si>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</si>
  <si>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</si>
  <si>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</si>
  <si>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</si>
  <si>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</si>
  <si>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</si>
  <si>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</si>
  <si>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</si>
  <si>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</si>
  <si>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</si>
  <si>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</si>
  <si>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</si>
  <si>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</si>
  <si>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</si>
  <si>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</si>
  <si>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</si>
  <si>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</si>
  <si>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</si>
  <si>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</si>
  <si>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</si>
  <si>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</si>
  <si>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</si>
  <si>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</si>
  <si>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</si>
  <si>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</si>
  <si>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</si>
  <si>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</si>
  <si>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</si>
  <si>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</si>
  <si>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</si>
  <si>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</si>
  <si>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</si>
  <si>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</si>
  <si>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</si>
  <si>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</si>
  <si>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</si>
  <si>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</si>
  <si>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</si>
  <si>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</si>
  <si>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</si>
  <si>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</si>
  <si>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</si>
  <si>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</si>
  <si>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</si>
  <si>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</si>
  <si>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</si>
  <si>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</si>
  <si>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</si>
  <si>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</si>
  <si>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</si>
  <si>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</si>
  <si>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</si>
  <si>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</si>
  <si>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</si>
  <si>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</si>
  <si>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</si>
  <si>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</si>
  <si>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</si>
  <si>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</si>
  <si>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</si>
  <si>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</si>
  <si>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</si>
  <si>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</si>
  <si>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</si>
  <si>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</si>
  <si>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</si>
  <si>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</si>
  <si>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</si>
  <si>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</si>
  <si>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</si>
  <si>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</si>
  <si>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</si>
  <si>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</si>
  <si>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</si>
  <si>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</si>
  <si>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</si>
  <si>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</si>
  <si>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</si>
  <si>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</si>
  <si>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</si>
  <si>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</si>
  <si>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</si>
  <si>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</si>
  <si>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</si>
  <si>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</si>
  <si>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</si>
  <si>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</si>
  <si>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</si>
  <si>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</si>
  <si>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</si>
  <si>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</si>
  <si>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</si>
  <si>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</si>
  <si>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</si>
  <si>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</si>
  <si>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</si>
  <si>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</si>
  <si>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</si>
  <si>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</si>
  <si>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</si>
  <si>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</si>
  <si>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</si>
  <si>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</si>
  <si>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</si>
  <si>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</si>
  <si>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</si>
  <si>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</si>
  <si>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</si>
  <si>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</si>
  <si>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</si>
  <si>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</si>
  <si>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</si>
  <si>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</si>
  <si>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</si>
  <si>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</si>
  <si>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</si>
  <si>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</si>
  <si>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</si>
  <si>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</si>
  <si>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</si>
  <si>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</si>
  <si>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</si>
  <si>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</si>
  <si>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</si>
  <si>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</si>
  <si>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</si>
  <si>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</si>
  <si>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</si>
  <si>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</si>
  <si>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</si>
  <si>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</si>
  <si>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</si>
  <si>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</si>
  <si>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</si>
  <si>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</si>
  <si>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</si>
  <si>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</si>
  <si>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</si>
  <si>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</si>
  <si>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</si>
  <si>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</si>
  <si>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</si>
  <si>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</si>
  <si>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</si>
  <si>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</si>
  <si>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</si>
  <si>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</si>
  <si>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</si>
  <si>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</si>
  <si>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</si>
  <si>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</si>
  <si>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</si>
  <si>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</si>
  <si>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</si>
  <si>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</si>
  <si>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</si>
  <si>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</si>
  <si>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</si>
  <si>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</si>
  <si>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</si>
  <si>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</si>
  <si>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</si>
  <si>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</si>
  <si>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</si>
  <si>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</si>
  <si>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</si>
  <si>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</si>
  <si>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</si>
  <si>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</si>
  <si>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</si>
  <si>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</si>
  <si>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</si>
  <si>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</si>
  <si>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</si>
  <si>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</si>
  <si>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</si>
  <si>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</si>
  <si>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</si>
  <si>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</si>
  <si>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</si>
  <si>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</si>
  <si>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</si>
  <si>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</si>
  <si>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</si>
  <si>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</si>
  <si>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</si>
  <si>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</si>
  <si>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</si>
  <si>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</si>
  <si>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</si>
  <si>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</si>
  <si>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</si>
  <si>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</si>
  <si>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</si>
  <si>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</si>
  <si>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</si>
  <si>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</si>
  <si>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</si>
  <si>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</si>
  <si>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</si>
  <si>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</si>
  <si>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</si>
  <si>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</si>
  <si>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</si>
  <si>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</si>
  <si>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</si>
  <si>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</si>
  <si>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</si>
  <si>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</si>
  <si>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</si>
  <si>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</si>
  <si>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</si>
  <si>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</si>
  <si>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</si>
  <si>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</si>
  <si>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</si>
  <si>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</si>
  <si>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</si>
  <si>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</si>
  <si>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</si>
  <si>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</si>
  <si>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</si>
  <si>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</si>
  <si>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</si>
  <si>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</si>
  <si>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</si>
  <si>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</si>
  <si>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</si>
  <si>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</si>
  <si>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</si>
  <si>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</si>
  <si>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</si>
  <si>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</si>
  <si>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</si>
  <si>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</si>
  <si>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</si>
  <si>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</si>
  <si>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</si>
  <si>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</si>
  <si>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</si>
  <si>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</si>
  <si>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</si>
  <si>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</si>
  <si>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</si>
  <si>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</si>
  <si>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</si>
  <si>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</si>
  <si>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</si>
  <si>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</si>
  <si>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</si>
  <si>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</si>
  <si>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</si>
  <si>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</si>
  <si>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</si>
  <si>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</si>
  <si>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</si>
  <si>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</si>
  <si>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</si>
  <si>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</si>
  <si>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</si>
  <si>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</si>
  <si>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</si>
  <si>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</si>
  <si>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</si>
  <si>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</si>
  <si>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</si>
  <si>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</si>
  <si>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</si>
  <si>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</si>
  <si>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</si>
  <si>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</si>
  <si>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</si>
  <si>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</si>
  <si>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</si>
  <si>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</si>
  <si>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</si>
  <si>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</si>
  <si>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</si>
  <si>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</si>
  <si>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</si>
  <si>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</si>
  <si>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</si>
  <si>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</si>
  <si>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</si>
  <si>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</si>
  <si>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</si>
  <si>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</si>
  <si>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</si>
  <si>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</si>
  <si>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</si>
  <si>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</si>
  <si>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</si>
  <si>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</si>
  <si>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</si>
  <si>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</si>
  <si>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</si>
  <si>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</si>
  <si>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</si>
  <si>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</si>
  <si>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</si>
  <si>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</si>
  <si>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</si>
  <si>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</si>
  <si>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</si>
  <si>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</si>
  <si>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</si>
  <si>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</si>
  <si>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</si>
  <si>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</si>
  <si>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</si>
  <si>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</si>
  <si>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</si>
  <si>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</si>
  <si>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</si>
  <si>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</si>
  <si>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</si>
  <si>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</si>
  <si>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</si>
  <si>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</si>
  <si>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</si>
  <si>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</si>
  <si>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</si>
  <si>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</si>
  <si>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</si>
  <si>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</si>
  <si>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</si>
  <si>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</si>
  <si>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</si>
  <si>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</si>
  <si>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</si>
  <si>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</si>
  <si>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</si>
  <si>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</si>
  <si>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</si>
  <si>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</si>
  <si>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</si>
  <si>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</si>
  <si>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</si>
  <si>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</si>
  <si>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</si>
  <si>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</si>
  <si>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</si>
  <si>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</si>
  <si>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</si>
  <si>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</si>
  <si>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</si>
  <si>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</si>
  <si>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</si>
  <si>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</si>
  <si>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</si>
  <si>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</si>
  <si>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</si>
  <si>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</si>
  <si>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</si>
  <si>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</si>
  <si>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</si>
  <si>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</si>
  <si>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</si>
  <si>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</si>
  <si>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</si>
  <si>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</si>
  <si>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</si>
  <si>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</si>
  <si>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</si>
  <si>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</si>
  <si>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</si>
  <si>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</si>
  <si>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</si>
  <si>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</si>
  <si>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</si>
  <si>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</si>
  <si>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</si>
  <si>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</si>
  <si>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</si>
  <si>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</si>
  <si>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</si>
  <si>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</si>
  <si>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</si>
  <si>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</si>
  <si>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</si>
  <si>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</si>
  <si>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</si>
  <si>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</si>
  <si>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</si>
  <si>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</si>
  <si>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</si>
  <si>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</si>
  <si>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</si>
  <si>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</si>
  <si>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</si>
  <si>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</si>
  <si>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</si>
  <si>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</si>
  <si>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</si>
  <si>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</si>
  <si>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</si>
  <si>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</si>
  <si>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</si>
  <si>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</si>
  <si>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</si>
  <si>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</si>
  <si>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</si>
  <si>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</si>
  <si>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</si>
  <si>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</si>
  <si>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</si>
  <si>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</si>
  <si>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</si>
  <si>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</si>
  <si>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</si>
  <si>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</si>
  <si>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</si>
  <si>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</si>
  <si>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</si>
  <si>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</si>
  <si>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</si>
  <si>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</si>
  <si>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</si>
  <si>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</si>
  <si>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</si>
  <si>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</si>
  <si>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</si>
  <si>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</si>
  <si>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</si>
  <si>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</si>
  <si>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</si>
  <si>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</si>
  <si>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</si>
  <si>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</si>
  <si>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</si>
  <si>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</si>
  <si>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</si>
  <si>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</si>
  <si>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</si>
  <si>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</si>
  <si>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</si>
  <si>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</si>
  <si>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</si>
  <si>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</si>
  <si>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</si>
  <si>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</si>
  <si>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</si>
  <si>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</si>
  <si>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</si>
  <si>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</si>
  <si>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</si>
  <si>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</si>
  <si>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</si>
  <si>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</si>
  <si>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</si>
  <si>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</si>
  <si>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</si>
  <si>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</si>
  <si>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</si>
  <si>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</si>
  <si>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</si>
  <si>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</si>
  <si>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</si>
  <si>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</si>
  <si>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</si>
  <si>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</si>
  <si>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</si>
  <si>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</si>
  <si>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</si>
  <si>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</si>
  <si>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</si>
  <si>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</si>
  <si>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</si>
  <si>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</si>
  <si>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</si>
  <si>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</si>
  <si>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</si>
  <si>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</si>
  <si>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</si>
  <si>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</si>
  <si>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</si>
  <si>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</si>
  <si>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</si>
  <si>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</si>
  <si>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</si>
  <si>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</si>
  <si>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</si>
  <si>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</si>
  <si>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</si>
  <si>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</si>
  <si>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</si>
  <si>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</si>
  <si>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</si>
  <si>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</si>
  <si>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</si>
  <si>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</si>
  <si>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</si>
  <si>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</si>
  <si>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</si>
  <si>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</si>
  <si>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</si>
  <si>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</si>
  <si>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</si>
  <si>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</si>
  <si>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</si>
  <si>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</si>
  <si>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</si>
  <si>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</si>
  <si>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</si>
  <si>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</si>
  <si>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</si>
  <si>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</si>
  <si>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</si>
  <si>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</si>
  <si>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</si>
  <si>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</si>
  <si>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</si>
  <si>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</si>
  <si>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</si>
  <si>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</si>
  <si>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</si>
  <si>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</si>
  <si>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</si>
  <si>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</si>
  <si>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</si>
  <si>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</si>
  <si>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</si>
  <si>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</si>
  <si>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</si>
  <si>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</si>
  <si>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</si>
  <si>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</si>
  <si>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</si>
  <si>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</si>
  <si>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</si>
  <si>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</si>
  <si>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</si>
  <si>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</si>
  <si>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</si>
  <si>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</si>
  <si>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</si>
  <si>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</si>
  <si>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</si>
  <si>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</si>
  <si>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</si>
  <si>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</si>
  <si>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</si>
  <si>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</si>
  <si>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</si>
  <si>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</si>
  <si>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</si>
  <si>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</si>
  <si>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</si>
  <si>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</si>
  <si>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</si>
  <si>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</si>
  <si>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</si>
  <si>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</si>
  <si>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</si>
  <si>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</si>
  <si>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</si>
  <si>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</si>
  <si>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</si>
  <si>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</si>
  <si>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</si>
  <si>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</si>
  <si>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</si>
  <si>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</si>
  <si>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</si>
  <si>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</si>
  <si>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</si>
  <si>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</si>
  <si>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</si>
  <si>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</si>
  <si>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</si>
  <si>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</si>
  <si>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</si>
  <si>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</si>
  <si>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</si>
  <si>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</si>
  <si>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</si>
  <si>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</si>
  <si>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</si>
  <si>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</si>
  <si>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</si>
  <si>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</si>
  <si>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</si>
  <si>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</si>
  <si>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</si>
  <si>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</si>
  <si>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</si>
  <si>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</si>
  <si>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</si>
  <si>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</si>
  <si>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</si>
  <si>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</si>
  <si>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</si>
  <si>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</si>
  <si>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</si>
  <si>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</si>
  <si>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</si>
  <si>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</si>
  <si>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</si>
  <si>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</si>
  <si>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</si>
  <si>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</si>
  <si>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</si>
  <si>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</si>
  <si>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</si>
  <si>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</si>
  <si>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</si>
  <si>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</si>
  <si>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</si>
  <si>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</si>
  <si>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</si>
  <si>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</si>
  <si>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</si>
  <si>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</si>
  <si>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</si>
  <si>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</si>
  <si>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</si>
  <si>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</si>
  <si>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</si>
  <si>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</si>
  <si>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</si>
  <si>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</si>
  <si>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</si>
  <si>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</si>
  <si>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</si>
  <si>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</si>
  <si>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</si>
  <si>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</si>
  <si>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</si>
  <si>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</si>
  <si>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</si>
  <si>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</si>
  <si>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</si>
  <si>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</si>
  <si>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</si>
  <si>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</si>
  <si>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</si>
  <si>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</si>
  <si>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</si>
  <si>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</si>
  <si>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</si>
  <si>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</si>
  <si>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</si>
  <si>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</si>
  <si>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</si>
  <si>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</si>
  <si>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</si>
  <si>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</si>
  <si>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</si>
  <si>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</si>
  <si>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</si>
  <si>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</si>
  <si>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</si>
  <si>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</si>
  <si>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</si>
  <si>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</si>
  <si>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</si>
  <si>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</si>
  <si>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</si>
  <si>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</si>
  <si>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</si>
  <si>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</si>
  <si>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</si>
  <si>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</si>
  <si>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</si>
  <si>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</si>
  <si>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</si>
  <si>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</si>
  <si>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</si>
  <si>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</si>
  <si>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</si>
  <si>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</si>
  <si>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</si>
  <si>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</si>
  <si>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</si>
  <si>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</si>
  <si>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</si>
  <si>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</si>
  <si>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</si>
  <si>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</si>
  <si>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</si>
  <si>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</si>
  <si>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</si>
  <si>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</si>
  <si>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</si>
  <si>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</si>
  <si>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</si>
  <si>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</si>
  <si>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</si>
  <si>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</si>
  <si>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</si>
  <si>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</si>
  <si>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</si>
  <si>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</si>
  <si>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</si>
  <si>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</si>
  <si>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</si>
  <si>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</si>
  <si>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</si>
  <si>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</si>
  <si>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</si>
  <si>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</si>
  <si>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</si>
  <si>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</si>
  <si>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</si>
  <si>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</si>
  <si>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</si>
  <si>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</si>
  <si>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</si>
  <si>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</si>
  <si>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</si>
  <si>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</si>
  <si>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</si>
  <si>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</si>
  <si>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</si>
  <si>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</si>
  <si>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</si>
  <si>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</si>
  <si>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</si>
  <si>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</si>
  <si>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</si>
  <si>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</si>
  <si>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</si>
  <si>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</si>
  <si>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</si>
  <si>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</si>
  <si>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</si>
  <si>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</si>
  <si>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</si>
  <si>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</si>
  <si>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</si>
  <si>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</si>
  <si>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</si>
  <si>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</si>
  <si>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</si>
  <si>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</si>
  <si>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</si>
  <si>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</si>
  <si>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</si>
  <si>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</si>
  <si>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</si>
  <si>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</si>
  <si>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</si>
  <si>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</si>
  <si>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</si>
  <si>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</si>
  <si>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</si>
  <si>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</si>
  <si>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</si>
  <si>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</si>
  <si>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</si>
  <si>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</si>
  <si>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</si>
  <si>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</si>
  <si>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</si>
  <si>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</si>
  <si>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</si>
  <si>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</si>
  <si>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</si>
  <si>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</si>
  <si>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</si>
  <si>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</si>
  <si>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</si>
  <si>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</si>
  <si>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</si>
  <si>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</si>
  <si>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</si>
  <si>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</si>
  <si>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</si>
  <si>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</si>
  <si>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</si>
  <si>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</si>
  <si>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</si>
  <si>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</si>
  <si>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</si>
  <si>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</si>
  <si>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</si>
  <si>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</si>
  <si>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</si>
  <si>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</si>
  <si>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</si>
  <si>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</si>
  <si>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</si>
  <si>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</si>
  <si>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</si>
  <si>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</si>
  <si>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</si>
  <si>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</si>
  <si>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</si>
  <si>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</si>
  <si>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</si>
  <si>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</si>
  <si>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</si>
  <si>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</si>
  <si>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</si>
  <si>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</si>
  <si>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</si>
  <si>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</si>
  <si>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</si>
  <si>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</si>
  <si>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</si>
  <si>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</si>
  <si>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</si>
  <si>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</si>
  <si>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</si>
  <si>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</si>
  <si>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</si>
  <si>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</si>
  <si>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</si>
  <si>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</si>
  <si>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</si>
  <si>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</si>
  <si>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</si>
  <si>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</si>
  <si>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</si>
  <si>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</si>
  <si>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</si>
  <si>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</si>
  <si>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</si>
  <si>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</si>
  <si>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</si>
  <si>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</si>
  <si>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</si>
  <si>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</si>
  <si>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</si>
  <si>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</si>
  <si>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</si>
  <si>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</si>
  <si>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</si>
  <si>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</si>
  <si>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</si>
  <si>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</si>
  <si>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</si>
  <si>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</si>
  <si>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</si>
  <si>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</si>
  <si>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</si>
  <si>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</si>
  <si>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</si>
  <si>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</si>
  <si>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</si>
  <si>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</si>
  <si>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</si>
  <si>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</si>
  <si>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</si>
  <si>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</si>
  <si>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</si>
  <si>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</si>
  <si>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</si>
  <si>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</si>
  <si>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</si>
  <si>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</si>
  <si>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</si>
  <si>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</si>
  <si>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</si>
  <si>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</si>
  <si>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</si>
  <si>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</si>
  <si>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</si>
  <si>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</si>
  <si>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</si>
  <si>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</si>
  <si>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</si>
  <si>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</si>
  <si>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</si>
  <si>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</si>
  <si>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</si>
  <si>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</si>
  <si>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</si>
  <si>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</si>
  <si>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</si>
  <si>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</si>
  <si>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</si>
  <si>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</si>
  <si>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</si>
  <si>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</si>
  <si>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</si>
  <si>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</si>
  <si>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</si>
  <si>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</si>
  <si>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</si>
  <si>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</si>
  <si>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</si>
  <si>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</si>
  <si>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</si>
  <si>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</si>
  <si>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</si>
  <si>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</si>
  <si>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</si>
  <si>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</si>
  <si>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</si>
  <si>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</si>
  <si>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</si>
  <si>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</si>
  <si>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</si>
  <si>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</si>
  <si>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</si>
  <si>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</si>
  <si>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</si>
  <si>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</si>
  <si>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</si>
  <si>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</si>
  <si>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</si>
  <si>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</si>
  <si>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</si>
  <si>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</si>
  <si>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</si>
  <si>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</si>
  <si>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</si>
  <si>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</si>
  <si>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</si>
  <si>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</si>
  <si>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</si>
  <si>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</si>
  <si>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</si>
  <si>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</si>
  <si>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</si>
  <si>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</si>
  <si>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</si>
  <si>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</si>
  <si>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</si>
  <si>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</si>
  <si>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</si>
  <si>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</si>
  <si>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</si>
  <si>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</si>
  <si>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</si>
  <si>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</si>
  <si>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</si>
  <si>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</si>
  <si>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</si>
  <si>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</si>
  <si>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</si>
  <si>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</si>
  <si>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</si>
  <si>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</si>
  <si>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</si>
  <si>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</si>
  <si>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</si>
  <si>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</si>
  <si>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</si>
  <si>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</si>
  <si>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</si>
  <si>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</si>
  <si>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</si>
  <si>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</si>
  <si>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</si>
  <si>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</si>
  <si>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</si>
  <si>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</si>
  <si>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</si>
  <si>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</si>
  <si>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</si>
  <si>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</si>
  <si>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</si>
  <si>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</si>
  <si>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</si>
  <si>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</si>
  <si>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</si>
  <si>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</si>
  <si>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</si>
  <si>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</si>
  <si>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</si>
  <si>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</si>
  <si>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</si>
  <si>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</si>
  <si>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</si>
  <si>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</si>
  <si>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</si>
  <si>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</si>
  <si>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</si>
  <si>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</si>
  <si>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</si>
  <si>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</si>
  <si>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</si>
  <si>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</si>
  <si>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</si>
  <si>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</si>
  <si>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</si>
  <si>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</si>
  <si>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</si>
  <si>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</si>
  <si>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</si>
  <si>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</si>
  <si>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</si>
  <si>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</si>
  <si>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</si>
  <si>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</si>
  <si>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</si>
  <si>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</si>
  <si>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</si>
  <si>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</si>
  <si>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</si>
  <si>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</si>
  <si>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</si>
  <si>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</si>
  <si>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</si>
  <si>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</si>
  <si>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</si>
  <si>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</si>
  <si>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</si>
  <si>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</si>
  <si>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</si>
  <si>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</si>
  <si>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</si>
  <si>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</si>
  <si>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</si>
  <si>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</si>
  <si>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</si>
  <si>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</si>
  <si>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</si>
  <si>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</si>
  <si>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</si>
  <si>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</si>
  <si>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</si>
  <si>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</si>
  <si>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</si>
  <si>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</si>
  <si>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</si>
  <si>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</si>
  <si>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</si>
  <si>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</si>
  <si>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</si>
  <si>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</si>
  <si>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</si>
  <si>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</si>
  <si>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</si>
  <si>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</si>
  <si>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</si>
  <si>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</si>
  <si>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</si>
  <si>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</si>
  <si>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</si>
  <si>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</si>
  <si>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</si>
  <si>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</si>
  <si>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</si>
  <si>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</si>
  <si>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</si>
  <si>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</si>
  <si>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</si>
  <si>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</si>
  <si>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</si>
  <si>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</si>
  <si>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</si>
  <si>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</si>
  <si>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</si>
  <si>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</si>
  <si>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</si>
  <si>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</si>
  <si>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</si>
  <si>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</si>
  <si>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</si>
  <si>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</si>
  <si>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</si>
  <si>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</si>
  <si>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</si>
  <si>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</si>
  <si>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</si>
  <si>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</si>
  <si>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</si>
  <si>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</si>
  <si>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</si>
  <si>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</si>
  <si>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</si>
  <si>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</si>
  <si>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</si>
  <si>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</si>
  <si>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</si>
  <si>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</si>
  <si>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</si>
  <si>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</si>
  <si>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</si>
  <si>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</si>
  <si>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</si>
  <si>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</si>
  <si>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</si>
  <si>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</si>
  <si>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</si>
  <si>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</si>
  <si>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</si>
  <si>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</si>
  <si>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</si>
  <si>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</si>
  <si>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</si>
  <si>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</si>
  <si>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</si>
  <si>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</si>
  <si>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</si>
  <si>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</si>
  <si>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</si>
  <si>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</si>
  <si>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</si>
  <si>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</si>
  <si>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</si>
  <si>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</si>
  <si>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</si>
  <si>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</si>
  <si>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</si>
  <si>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</si>
  <si>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</si>
  <si>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</si>
  <si>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</si>
  <si>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</si>
  <si>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</si>
  <si>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</si>
  <si>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</si>
  <si>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</si>
  <si>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</si>
  <si>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</si>
  <si>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</si>
  <si>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</si>
  <si>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</si>
  <si>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</si>
  <si>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</si>
  <si>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</si>
  <si>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</si>
  <si>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</si>
  <si>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</si>
  <si>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</si>
  <si>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</si>
  <si>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</si>
  <si>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</si>
  <si>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</si>
  <si>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</si>
  <si>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</si>
  <si>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</si>
  <si>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</si>
  <si>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</si>
  <si>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</si>
  <si>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</si>
  <si>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</si>
  <si>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</si>
  <si>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</si>
  <si>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</si>
  <si>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</si>
  <si>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</si>
  <si>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</si>
  <si>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</si>
  <si>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</si>
  <si>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</si>
  <si>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</si>
  <si>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</si>
  <si>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</si>
  <si>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</si>
  <si>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</si>
  <si>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</si>
  <si>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</si>
  <si>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</si>
  <si>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</si>
  <si>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</si>
  <si>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</si>
  <si>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</si>
  <si>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</si>
  <si>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</si>
  <si>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</si>
  <si>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</si>
  <si>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</si>
  <si>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</si>
  <si>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</si>
  <si>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</si>
  <si>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</si>
  <si>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</si>
  <si>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</si>
  <si>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</si>
  <si>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</si>
  <si>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</si>
  <si>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</si>
  <si>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</si>
  <si>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</si>
  <si>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</si>
  <si>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</si>
  <si>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</si>
  <si>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</si>
  <si>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</si>
  <si>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</si>
  <si>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</si>
  <si>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</si>
  <si>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</si>
  <si>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</si>
  <si>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</si>
  <si>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</si>
  <si>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</si>
  <si>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</si>
  <si>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</si>
  <si>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</si>
  <si>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</si>
  <si>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</si>
  <si>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</si>
  <si>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</si>
  <si>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</si>
  <si>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</si>
  <si>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</si>
  <si>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</si>
  <si>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</si>
  <si>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</si>
  <si>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</si>
  <si>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</si>
  <si>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</si>
  <si>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</si>
  <si>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</si>
  <si>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</si>
  <si>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</si>
  <si>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</si>
  <si>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</si>
  <si>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</si>
  <si>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</si>
  <si>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</si>
  <si>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</si>
  <si>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</si>
  <si>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</si>
  <si>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</si>
  <si>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</si>
  <si>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</si>
  <si>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</si>
  <si>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</si>
  <si>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</si>
  <si>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</si>
  <si>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</si>
  <si>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</si>
  <si>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</si>
  <si>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</si>
  <si>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</si>
  <si>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</si>
  <si>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</si>
  <si>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</si>
  <si>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</si>
  <si>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</si>
  <si>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</si>
  <si>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</si>
  <si>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</si>
  <si>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</si>
  <si>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</si>
  <si>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</si>
  <si>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</si>
  <si>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</si>
  <si>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</si>
  <si>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</si>
  <si>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</si>
  <si>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</si>
  <si>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</si>
  <si>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</si>
  <si>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</si>
  <si>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</si>
  <si>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</si>
  <si>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</si>
  <si>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</si>
  <si>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</si>
  <si>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</si>
  <si>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</si>
  <si>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</si>
  <si>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</si>
  <si>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</si>
  <si>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</si>
  <si>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</si>
  <si>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</si>
  <si>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</si>
  <si>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</si>
  <si>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</si>
  <si>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</si>
  <si>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</si>
  <si>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</si>
  <si>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</si>
  <si>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</si>
  <si>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</si>
  <si>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</si>
  <si>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</si>
  <si>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</si>
  <si>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</si>
  <si>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</si>
  <si>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</si>
  <si>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</si>
  <si>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</si>
  <si>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</si>
  <si>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</si>
  <si>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</si>
  <si>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</si>
  <si>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</si>
  <si>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</si>
  <si>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</si>
  <si>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</si>
  <si>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</si>
  <si>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</si>
  <si>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</si>
  <si>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</si>
  <si>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</si>
  <si>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</si>
  <si>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</si>
  <si>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</si>
  <si>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</si>
  <si>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</si>
  <si>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</si>
  <si>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</si>
  <si>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</si>
  <si>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</si>
  <si>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</si>
  <si>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</si>
  <si>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</si>
  <si>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</si>
  <si>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</si>
  <si>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</si>
  <si>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</si>
  <si>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</si>
  <si>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</si>
  <si>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</si>
  <si>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</si>
  <si>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</si>
  <si>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</si>
  <si>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</si>
  <si>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</si>
  <si>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</si>
  <si>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</si>
  <si>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</si>
  <si>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</si>
  <si>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</si>
  <si>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</si>
  <si>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</si>
  <si>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</si>
  <si>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</si>
  <si>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</si>
  <si>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</si>
  <si>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</si>
  <si>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</si>
  <si>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</si>
  <si>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</si>
  <si>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</si>
  <si>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</si>
  <si>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</si>
  <si>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</si>
  <si>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</si>
  <si>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</si>
  <si>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</si>
  <si>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</si>
  <si>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</si>
  <si>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</si>
  <si>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</si>
  <si>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</si>
  <si>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</si>
  <si>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</si>
  <si>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</si>
  <si>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</si>
  <si>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</si>
  <si>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</si>
  <si>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</si>
  <si>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</si>
  <si>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</si>
  <si>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</si>
  <si>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</si>
  <si>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</si>
  <si>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</si>
  <si>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</si>
  <si>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</si>
  <si>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</si>
  <si>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</si>
  <si>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</si>
  <si>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</si>
  <si>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</si>
  <si>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</si>
  <si>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</si>
  <si>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</si>
  <si>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</si>
  <si>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</si>
  <si>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</si>
  <si>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</si>
  <si>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</si>
  <si>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</si>
  <si>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</si>
  <si>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</si>
  <si>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</si>
  <si>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</si>
  <si>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</si>
  <si>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</si>
  <si>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</si>
  <si>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</si>
  <si>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</si>
  <si>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</si>
  <si>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</si>
  <si>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</si>
  <si>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</si>
  <si>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</si>
  <si>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</si>
  <si>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</si>
  <si>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</si>
  <si>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</si>
  <si>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</si>
  <si>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</si>
  <si>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</si>
  <si>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</si>
  <si>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</si>
  <si>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</si>
  <si>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</si>
  <si>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</si>
  <si>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</si>
  <si>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</si>
  <si>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</si>
  <si>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</si>
  <si>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</si>
  <si>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</si>
  <si>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</si>
  <si>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</si>
  <si>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</si>
  <si>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</si>
  <si>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</si>
  <si>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</si>
  <si>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</si>
  <si>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</si>
  <si>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</si>
  <si>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</si>
  <si>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</si>
  <si>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</si>
  <si>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</si>
  <si>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</si>
  <si>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</si>
  <si>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</si>
  <si>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</si>
  <si>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</si>
  <si>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</si>
  <si>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</si>
  <si>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</si>
  <si>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</si>
  <si>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</si>
  <si>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</si>
  <si>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</si>
  <si>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</si>
  <si>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</si>
  <si>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</si>
  <si>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</si>
  <si>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</si>
  <si>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</si>
  <si>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</si>
  <si>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</si>
  <si>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</si>
  <si>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</si>
  <si>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</si>
  <si>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</si>
  <si>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</si>
  <si>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</si>
  <si>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</si>
  <si>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</si>
  <si>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</si>
  <si>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</si>
  <si>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</si>
  <si>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</si>
  <si>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</si>
  <si>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</si>
  <si>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</si>
  <si>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</si>
  <si>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</si>
  <si>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</si>
  <si>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</si>
  <si>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</si>
  <si>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</si>
  <si>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</si>
  <si>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</si>
  <si>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</si>
  <si>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</si>
  <si>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</si>
  <si>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</si>
  <si>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</si>
  <si>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</si>
  <si>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</si>
  <si>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</si>
  <si>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</si>
  <si>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</si>
  <si>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</si>
  <si>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</si>
  <si>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</si>
  <si>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</si>
  <si>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</si>
  <si>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</si>
  <si>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</si>
  <si>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</si>
  <si>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</si>
  <si>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</si>
  <si>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</si>
  <si>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</si>
  <si>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</si>
  <si>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</si>
  <si>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</si>
  <si>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</si>
  <si>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</si>
  <si>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</si>
  <si>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</si>
  <si>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</si>
  <si>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</si>
  <si>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</si>
  <si>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</si>
  <si>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</si>
  <si>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</si>
  <si>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</si>
  <si>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</si>
  <si>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</si>
  <si>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</si>
  <si>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</si>
  <si>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</si>
  <si>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</si>
  <si>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</si>
  <si>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</si>
  <si>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</si>
  <si>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</si>
  <si>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</si>
  <si>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</si>
  <si>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</si>
  <si>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</si>
  <si>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</si>
  <si>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</si>
  <si>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</si>
  <si>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</si>
  <si>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</si>
  <si>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</si>
  <si>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</si>
  <si>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</si>
  <si>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</si>
  <si>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</si>
  <si>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</si>
  <si>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</si>
  <si>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</si>
  <si>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</si>
  <si>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</si>
  <si>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</si>
  <si>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</si>
  <si>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</si>
  <si>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</si>
  <si>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</si>
  <si>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</si>
  <si>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</si>
  <si>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</si>
  <si>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</si>
  <si>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</si>
  <si>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</si>
  <si>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</si>
  <si>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</si>
  <si>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</si>
  <si>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</si>
  <si>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</si>
  <si>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</si>
  <si>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</si>
  <si>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</si>
  <si>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</si>
  <si>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</si>
  <si>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</si>
  <si>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</si>
  <si>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</si>
  <si>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</si>
  <si>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</si>
  <si>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</si>
  <si>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</si>
  <si>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</si>
  <si>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</si>
  <si>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</si>
  <si>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</si>
  <si>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</si>
  <si>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</si>
  <si>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</si>
  <si>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</si>
  <si>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</si>
  <si>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</si>
  <si>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</si>
  <si>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</si>
  <si>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</si>
  <si>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</si>
  <si>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</si>
  <si>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</si>
  <si>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</si>
  <si>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</si>
  <si>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</si>
  <si>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</si>
  <si>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</si>
  <si>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</si>
  <si>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</si>
  <si>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</si>
  <si>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</si>
  <si>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</si>
  <si>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</si>
  <si>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</si>
  <si>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</si>
  <si>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</si>
  <si>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</si>
  <si>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</si>
  <si>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</si>
  <si>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</si>
  <si>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</si>
  <si>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</si>
  <si>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</si>
  <si>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</si>
  <si>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</si>
  <si>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</si>
  <si>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</si>
  <si>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</si>
  <si>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</si>
  <si>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</si>
  <si>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</si>
  <si>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</si>
  <si>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</si>
  <si>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</si>
  <si>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</si>
  <si>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</si>
  <si>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</si>
  <si>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</si>
  <si>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</si>
  <si>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</si>
  <si>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</si>
  <si>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</si>
  <si>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</si>
  <si>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</si>
  <si>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</si>
  <si>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</si>
  <si>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</si>
  <si>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</si>
  <si>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</si>
  <si>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</si>
  <si>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</si>
  <si>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</si>
  <si>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</si>
  <si>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</si>
  <si>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</si>
  <si>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</si>
  <si>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</si>
  <si>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</si>
  <si>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</si>
  <si>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</si>
  <si>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</si>
  <si>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</si>
  <si>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</si>
  <si>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</si>
  <si>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</si>
  <si>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</si>
  <si>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</si>
  <si>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</si>
  <si>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</si>
  <si>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</si>
  <si>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</si>
  <si>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</si>
  <si>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</si>
  <si>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</si>
  <si>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</si>
  <si>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</si>
  <si>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</si>
  <si>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</si>
  <si>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</si>
  <si>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</si>
  <si>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</si>
  <si>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</si>
  <si>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</si>
  <si>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</si>
  <si>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</si>
  <si>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</si>
  <si>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</si>
  <si>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</si>
  <si>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</si>
  <si>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</si>
  <si>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</si>
  <si>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</si>
  <si>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</si>
  <si>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</si>
  <si>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</si>
  <si>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</si>
  <si>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</si>
  <si>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</si>
  <si>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</si>
  <si>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</si>
  <si>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</si>
  <si>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</si>
  <si>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</si>
  <si>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</si>
  <si>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</si>
  <si>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</si>
  <si>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</si>
  <si>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</si>
  <si>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</si>
  <si>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</si>
  <si>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</si>
  <si>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</si>
  <si>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</si>
  <si>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</si>
  <si>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</si>
  <si>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</si>
  <si>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</si>
  <si>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</si>
  <si>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</si>
  <si>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</si>
  <si>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</si>
  <si>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</si>
  <si>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</si>
  <si>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</si>
  <si>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</si>
  <si>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</si>
  <si>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</si>
  <si>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</si>
  <si>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</si>
  <si>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</si>
  <si>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</si>
  <si>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</si>
  <si>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</si>
  <si>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</si>
  <si>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</si>
  <si>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</si>
  <si>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</si>
  <si>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</si>
  <si>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</si>
  <si>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</si>
  <si>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</si>
  <si>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</si>
  <si>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</si>
  <si>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</si>
  <si>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</si>
  <si>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</si>
  <si>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</si>
  <si>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</si>
  <si>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</si>
  <si>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</si>
  <si>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</si>
  <si>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</si>
  <si>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</si>
  <si>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</si>
  <si>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</si>
  <si>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</si>
  <si>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</si>
  <si>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</si>
  <si>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</si>
  <si>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</si>
  <si>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</si>
  <si>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</si>
  <si>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</si>
  <si>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</si>
  <si>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</si>
  <si>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</si>
  <si>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</si>
  <si>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</si>
  <si>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</si>
  <si>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</si>
  <si>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</si>
  <si>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</si>
  <si>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</si>
  <si>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</si>
  <si>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</si>
  <si>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</si>
  <si>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</si>
  <si>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</si>
  <si>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</si>
  <si>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</si>
  <si>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</si>
  <si>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</si>
  <si>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</si>
  <si>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</si>
  <si>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</si>
  <si>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</si>
  <si>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</si>
  <si>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</si>
  <si>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</si>
  <si>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</si>
  <si>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</si>
  <si>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</si>
  <si>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</si>
  <si>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</si>
  <si>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</si>
  <si>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</si>
  <si>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</si>
  <si>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</si>
  <si>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</si>
  <si>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</si>
  <si>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</si>
  <si>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</si>
  <si>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</si>
  <si>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</si>
  <si>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</si>
  <si>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</si>
  <si>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</si>
  <si>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</si>
  <si>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</si>
  <si>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</si>
  <si>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</si>
  <si>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</si>
  <si>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</si>
  <si>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</si>
  <si>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</si>
  <si>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</si>
  <si>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</si>
  <si>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</si>
  <si>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</si>
  <si>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</si>
  <si>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</si>
  <si>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</si>
  <si>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</si>
  <si>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</si>
  <si>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</si>
  <si>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</si>
  <si>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</si>
  <si>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</si>
  <si>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</si>
  <si>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</si>
  <si>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</si>
  <si>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</si>
  <si>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</si>
  <si>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</si>
  <si>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</si>
  <si>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</si>
  <si>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</si>
  <si>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</si>
  <si>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</si>
  <si>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</si>
  <si>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</si>
  <si>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</si>
  <si>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</si>
  <si>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</si>
  <si>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</si>
  <si>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</si>
  <si>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</si>
  <si>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</si>
  <si>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</si>
  <si>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</si>
  <si>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</si>
  <si>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</si>
  <si>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</si>
  <si>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</si>
  <si>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</si>
  <si>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</si>
  <si>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</si>
  <si>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</si>
  <si>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</si>
  <si>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</si>
  <si>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</si>
  <si>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</si>
  <si>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</si>
  <si>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</si>
  <si>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</si>
  <si>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</si>
  <si>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</si>
  <si>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</si>
  <si>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</si>
  <si>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</si>
  <si>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</si>
  <si>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</si>
  <si>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</si>
  <si>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</si>
  <si>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</si>
  <si>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</si>
  <si>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</si>
  <si>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</si>
  <si>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</si>
  <si>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</si>
  <si>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</si>
  <si>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</si>
  <si>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</si>
  <si>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</si>
  <si>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</si>
  <si>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</si>
  <si>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</si>
  <si>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</si>
  <si>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</si>
  <si>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</si>
  <si>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</si>
  <si>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</si>
  <si>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</si>
  <si>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</si>
  <si>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</si>
  <si>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</si>
  <si>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</si>
  <si>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</si>
  <si>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</si>
  <si>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</si>
  <si>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</si>
  <si>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</si>
  <si>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</si>
  <si>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</si>
  <si>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</si>
  <si>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</si>
  <si>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</si>
  <si>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</si>
  <si>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</si>
  <si>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</si>
  <si>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</si>
  <si>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</si>
  <si>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</si>
  <si>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</si>
  <si>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</si>
  <si>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</si>
  <si>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</si>
  <si>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</si>
  <si>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</si>
  <si>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</si>
  <si>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</si>
  <si>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</si>
  <si>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</si>
  <si>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</si>
  <si>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</si>
  <si>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</si>
  <si>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</si>
  <si>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</si>
  <si>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</si>
  <si>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</si>
  <si>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</si>
  <si>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</si>
  <si>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</si>
  <si>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</si>
  <si>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</si>
  <si>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</si>
  <si>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</si>
  <si>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</si>
  <si>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</si>
  <si>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</si>
  <si>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</si>
  <si>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</si>
  <si>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</si>
  <si>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</si>
  <si>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</si>
  <si>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</si>
  <si>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</si>
  <si>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</si>
  <si>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</si>
  <si>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</si>
  <si>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</si>
  <si>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</si>
  <si>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</si>
  <si>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</si>
  <si>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</si>
  <si>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</si>
  <si>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</si>
  <si>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</si>
  <si>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</si>
  <si>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</si>
  <si>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</si>
  <si>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</si>
  <si>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</si>
  <si>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</si>
  <si>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</si>
  <si>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</si>
  <si>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</si>
  <si>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</si>
  <si>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</si>
  <si>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</si>
  <si>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</si>
  <si>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</si>
  <si>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</si>
  <si>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</si>
  <si>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</si>
  <si>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</si>
  <si>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</si>
  <si>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</si>
  <si>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</si>
  <si>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</si>
  <si>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</si>
  <si>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</si>
  <si>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</si>
  <si>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</si>
  <si>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</si>
  <si>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</si>
  <si>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</si>
  <si>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</si>
  <si>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</si>
  <si>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</si>
  <si>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</si>
  <si>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</si>
  <si>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</si>
  <si>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</si>
  <si>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</si>
  <si>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</si>
  <si>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</si>
  <si>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</si>
  <si>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</si>
  <si>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</si>
  <si>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</si>
  <si>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</si>
  <si>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</si>
  <si>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</si>
  <si>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</si>
  <si>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</si>
  <si>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</si>
  <si>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</si>
  <si>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</si>
  <si>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</si>
  <si>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</si>
  <si>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</si>
  <si>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</si>
  <si>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</si>
  <si>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</si>
  <si>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</si>
  <si>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</si>
  <si>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</si>
  <si>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</si>
  <si>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</si>
  <si>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</si>
  <si>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</si>
  <si>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</si>
  <si>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</si>
  <si>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</si>
  <si>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</si>
  <si>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</si>
  <si>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</si>
  <si>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</si>
  <si>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</si>
  <si>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</si>
  <si>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</si>
  <si>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</si>
  <si>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</si>
  <si>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</si>
  <si>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</si>
  <si>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</si>
  <si>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</si>
  <si>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</si>
  <si>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</si>
  <si>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</si>
  <si>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</si>
  <si>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</si>
  <si>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</si>
  <si>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</si>
  <si>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</si>
  <si>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</si>
  <si>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</si>
  <si>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</si>
  <si>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</si>
  <si>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</si>
  <si>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</si>
  <si>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</si>
  <si>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</si>
  <si>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</si>
  <si>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</si>
  <si>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</si>
  <si>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</si>
  <si>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</si>
  <si>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</si>
  <si>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</si>
  <si>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</si>
  <si>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</si>
  <si>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</si>
  <si>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</si>
  <si>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</si>
  <si>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</si>
  <si>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</si>
  <si>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</si>
  <si>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</si>
  <si>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</si>
  <si>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</si>
  <si>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</si>
  <si>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</si>
  <si>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</si>
  <si>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</si>
  <si>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</si>
  <si>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</si>
  <si>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</si>
  <si>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</si>
  <si>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</si>
  <si>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</si>
  <si>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</si>
  <si>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</si>
  <si>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</si>
  <si>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</si>
  <si>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</si>
  <si>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</si>
  <si>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</si>
  <si>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</si>
  <si>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</si>
  <si>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</si>
  <si>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</si>
  <si>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</si>
  <si>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</si>
  <si>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</si>
  <si>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</si>
  <si>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</si>
  <si>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</si>
  <si>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</si>
  <si>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</si>
  <si>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</si>
  <si>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</si>
  <si>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</si>
  <si>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</si>
  <si>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</si>
  <si>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</si>
  <si>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</si>
  <si>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</si>
  <si>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</si>
  <si>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</si>
  <si>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</si>
  <si>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</si>
  <si>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</si>
  <si>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</si>
  <si>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</si>
  <si>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</si>
  <si>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</si>
  <si>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</si>
  <si>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</si>
  <si>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</si>
  <si>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</si>
  <si>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</si>
  <si>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</si>
  <si>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</si>
  <si>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</si>
  <si>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</si>
  <si>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</si>
  <si>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</si>
  <si>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</si>
  <si>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</si>
  <si>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</si>
  <si>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</si>
  <si>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</si>
  <si>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</si>
  <si>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</si>
  <si>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</si>
  <si>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</si>
  <si>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</si>
  <si>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</si>
  <si>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</si>
  <si>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</si>
  <si>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</si>
  <si>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</si>
  <si>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</si>
  <si>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</si>
  <si>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</si>
  <si>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</si>
  <si>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</si>
  <si>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</si>
  <si>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</si>
  <si>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</si>
  <si>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</si>
  <si>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</si>
  <si>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</si>
  <si>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</si>
  <si>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</si>
  <si>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</si>
  <si>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</si>
  <si>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</si>
  <si>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</si>
  <si>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</si>
  <si>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</si>
  <si>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</si>
  <si>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</si>
  <si>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</si>
  <si>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</si>
  <si>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</si>
  <si>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</si>
  <si>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</si>
  <si>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</si>
  <si>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</si>
  <si>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</si>
  <si>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</si>
  <si>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</si>
  <si>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</si>
  <si>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</si>
  <si>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</si>
  <si>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</si>
  <si>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</si>
  <si>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</si>
  <si>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</si>
  <si>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</si>
  <si>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</si>
  <si>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</si>
  <si>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</si>
  <si>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</si>
  <si>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</si>
  <si>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</si>
  <si>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</si>
  <si>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</si>
  <si>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</si>
  <si>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</si>
  <si>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</si>
  <si>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</si>
  <si>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</si>
  <si>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</si>
  <si>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</si>
  <si>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</si>
  <si>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</si>
  <si>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</si>
  <si>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</si>
  <si>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</si>
  <si>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</si>
  <si>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</si>
  <si>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</si>
  <si>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</si>
  <si>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</si>
  <si>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</si>
  <si>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</si>
  <si>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</si>
  <si>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</si>
  <si>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</si>
  <si>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</si>
  <si>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</si>
  <si>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</si>
  <si>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</si>
  <si>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</si>
  <si>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</si>
  <si>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</si>
  <si>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</si>
  <si>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</si>
  <si>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</si>
  <si>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</si>
  <si>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</si>
  <si>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</si>
  <si>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</si>
  <si>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</si>
  <si>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</si>
  <si>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</si>
  <si>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</si>
  <si>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</si>
  <si>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</si>
  <si>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</si>
  <si>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</si>
  <si>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</si>
  <si>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</si>
  <si>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</si>
  <si>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</si>
  <si>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</si>
  <si>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</si>
  <si>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</si>
  <si>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</si>
  <si>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</si>
  <si>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</si>
  <si>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</si>
  <si>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</si>
  <si>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</si>
  <si>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</si>
  <si>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</si>
  <si>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</si>
  <si>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</si>
  <si>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</si>
  <si>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</si>
  <si>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</si>
  <si>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</si>
  <si>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</si>
  <si>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</si>
  <si>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</si>
  <si>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</si>
  <si>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</si>
  <si>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</si>
  <si>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</si>
  <si>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</si>
  <si>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</si>
  <si>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</si>
  <si>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</si>
  <si>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</si>
  <si>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</si>
  <si>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</si>
  <si>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</si>
  <si>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</si>
  <si>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</si>
  <si>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</si>
  <si>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</si>
  <si>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</si>
  <si>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</si>
  <si>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</si>
  <si>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</si>
  <si>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</si>
  <si>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</si>
  <si>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</si>
  <si>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</si>
  <si>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</si>
  <si>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</si>
  <si>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</si>
  <si>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</si>
  <si>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</si>
  <si>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</si>
  <si>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</si>
  <si>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</si>
  <si>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</si>
  <si>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</si>
  <si>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</si>
  <si>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</si>
  <si>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</si>
  <si>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</si>
  <si>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</si>
  <si>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</si>
  <si>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</si>
  <si>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</si>
  <si>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</si>
  <si>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</si>
  <si>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</si>
  <si>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</si>
  <si>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</si>
  <si>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</si>
  <si>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</si>
  <si>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</si>
  <si>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</si>
  <si>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</si>
  <si>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</si>
  <si>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</si>
  <si>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</si>
  <si>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</si>
  <si>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</si>
  <si>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</si>
  <si>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</si>
  <si>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</si>
  <si>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</si>
  <si>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</si>
  <si>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</si>
  <si>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</si>
  <si>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</si>
  <si>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</si>
  <si>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</si>
  <si>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</si>
  <si>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</si>
  <si>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</si>
  <si>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</si>
  <si>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</si>
  <si>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</si>
  <si>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</si>
  <si>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</si>
  <si>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</si>
  <si>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</si>
  <si>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</si>
  <si>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</si>
  <si>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</si>
  <si>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</si>
  <si>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</si>
  <si>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</si>
  <si>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</si>
  <si>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</si>
  <si>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</si>
  <si>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</si>
  <si>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</si>
  <si>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</si>
  <si>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</si>
  <si>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</si>
  <si>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</si>
  <si>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</si>
  <si>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</si>
  <si>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</si>
  <si>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</si>
  <si>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</si>
  <si>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</si>
  <si>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</si>
  <si>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</si>
  <si>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</si>
  <si>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</si>
  <si>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</si>
  <si>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</si>
  <si>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</si>
  <si>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</si>
  <si>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</si>
  <si>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</si>
  <si>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</si>
  <si>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</si>
  <si>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</si>
  <si>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</si>
  <si>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</si>
  <si>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</si>
  <si>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</si>
  <si>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</si>
  <si>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</si>
  <si>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</si>
  <si>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</si>
  <si>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</si>
  <si>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</si>
  <si>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</si>
  <si>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</si>
  <si>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</si>
  <si>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</si>
  <si>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</si>
  <si>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</si>
  <si>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</si>
  <si>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</si>
  <si>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</si>
  <si>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</si>
  <si>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</si>
  <si>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</si>
  <si>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</si>
  <si>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</si>
  <si>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</si>
  <si>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</si>
  <si>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</si>
  <si>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</si>
  <si>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</si>
  <si>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</si>
  <si>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</si>
  <si>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</si>
  <si>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</si>
  <si>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</si>
  <si>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</si>
  <si>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</si>
  <si>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</si>
  <si>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</si>
  <si>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</si>
  <si>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</si>
  <si>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</si>
  <si>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</si>
  <si>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</si>
  <si>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</si>
  <si>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</si>
  <si>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</si>
  <si>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</si>
  <si>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</si>
  <si>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</si>
  <si>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</si>
  <si>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</si>
  <si>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</si>
  <si>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</si>
  <si>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</si>
  <si>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</si>
  <si>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</si>
  <si>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</si>
  <si>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</si>
  <si>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</si>
  <si>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</si>
  <si>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</si>
  <si>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</si>
  <si>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</si>
  <si>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</si>
  <si>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</si>
  <si>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</si>
  <si>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</si>
  <si>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</si>
  <si>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</si>
  <si>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</si>
  <si>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</si>
  <si>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</si>
  <si>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</si>
  <si>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</si>
  <si>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</si>
  <si>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</si>
  <si>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</si>
  <si>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</si>
  <si>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</si>
  <si>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</si>
  <si>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</si>
  <si>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</si>
  <si>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</si>
  <si>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</si>
  <si>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</si>
  <si>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</si>
  <si>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</si>
  <si>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</si>
  <si>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</si>
  <si>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</si>
  <si>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</si>
  <si>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</si>
  <si>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</si>
  <si>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</si>
  <si>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</si>
  <si>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</si>
  <si>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</si>
  <si>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</si>
  <si>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</si>
  <si>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</si>
  <si>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</si>
  <si>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</si>
  <si>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</si>
  <si>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</si>
  <si>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</si>
  <si>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</si>
  <si>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</si>
  <si>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</si>
  <si>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</si>
  <si>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</si>
  <si>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</si>
  <si>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</si>
  <si>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</si>
  <si>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</si>
  <si>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</si>
  <si>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</si>
  <si>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</si>
  <si>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</si>
  <si>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</si>
  <si>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</si>
  <si>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</si>
  <si>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</si>
  <si>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</si>
  <si>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</si>
  <si>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</si>
  <si>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</si>
  <si>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</si>
  <si>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</si>
  <si>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</si>
  <si>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</si>
  <si>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</si>
  <si>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</si>
  <si>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</si>
  <si>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</si>
  <si>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</si>
  <si>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</si>
  <si>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</si>
  <si>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</si>
  <si>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</si>
  <si>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</si>
  <si>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</si>
  <si>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</si>
  <si>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</si>
  <si>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</si>
  <si>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</si>
  <si>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</si>
  <si>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</si>
  <si>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</si>
  <si>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</si>
  <si>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</si>
  <si>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</si>
  <si>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</si>
  <si>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</si>
  <si>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</si>
  <si>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</si>
  <si>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</si>
  <si>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</si>
  <si>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</si>
  <si>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</si>
  <si>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</si>
  <si>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</si>
  <si>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</si>
  <si>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</si>
  <si>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</si>
  <si>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</si>
  <si>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</si>
  <si>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</si>
  <si>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</si>
  <si>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</si>
  <si>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</si>
  <si>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</si>
  <si>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</si>
  <si>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</si>
  <si>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</si>
  <si>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</si>
  <si>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</si>
  <si>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</si>
  <si>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</si>
  <si>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</si>
  <si>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</si>
  <si>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</si>
  <si>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</si>
  <si>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</si>
  <si>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</si>
  <si>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</si>
  <si>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</si>
  <si>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</si>
  <si>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</si>
  <si>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</si>
  <si>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</si>
  <si>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</si>
  <si>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</si>
  <si>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</si>
  <si>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</si>
  <si>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</si>
  <si>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</si>
  <si>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</si>
  <si>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</si>
  <si>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</si>
  <si>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</si>
  <si>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</si>
  <si>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</si>
  <si>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</si>
  <si>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</si>
  <si>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</si>
  <si>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</si>
  <si>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</si>
  <si>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</si>
  <si>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</si>
  <si>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</si>
  <si>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</si>
  <si>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</si>
  <si>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</si>
  <si>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</si>
  <si>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</si>
  <si>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</si>
  <si>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</si>
  <si>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</si>
  <si>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</si>
  <si>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</si>
  <si>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</si>
  <si>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</si>
  <si>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</si>
  <si>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</si>
  <si>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</si>
  <si>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</si>
  <si>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</si>
  <si>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</si>
  <si>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</si>
  <si>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</si>
  <si>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</si>
  <si>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</si>
  <si>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</si>
  <si>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</si>
  <si>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</si>
  <si>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</si>
  <si>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</si>
  <si>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</si>
  <si>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</si>
  <si>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</si>
  <si>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</si>
  <si>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</si>
  <si>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</si>
  <si>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</si>
  <si>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</si>
  <si>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</si>
  <si>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</si>
  <si>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</si>
  <si>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</si>
  <si>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</si>
  <si>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</si>
  <si>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</si>
  <si>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</si>
  <si>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</si>
  <si>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</si>
  <si>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</si>
  <si>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</si>
  <si>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</si>
  <si>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</si>
  <si>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</si>
  <si>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</si>
  <si>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</si>
  <si>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</si>
  <si>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</si>
  <si>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</si>
  <si>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</si>
  <si>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</si>
  <si>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</si>
  <si>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</si>
  <si>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</si>
  <si>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</si>
  <si>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</si>
  <si>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</si>
  <si>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</si>
  <si>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</si>
  <si>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</si>
  <si>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</si>
  <si>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</si>
  <si>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</si>
  <si>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</si>
  <si>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</si>
  <si>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</si>
  <si>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</si>
  <si>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</si>
  <si>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</si>
  <si>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</si>
  <si>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</si>
  <si>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</si>
  <si>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</si>
  <si>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</si>
  <si>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</si>
  <si>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</si>
  <si>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</si>
  <si>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</si>
  <si>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</si>
  <si>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</si>
  <si>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</si>
  <si>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</si>
  <si>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</si>
  <si>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</si>
  <si>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</si>
  <si>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</si>
  <si>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</si>
  <si>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</si>
  <si>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</si>
  <si>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</si>
  <si>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</si>
  <si>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</si>
  <si>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</si>
  <si>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</si>
  <si>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</si>
  <si>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</si>
  <si>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</si>
  <si>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</si>
  <si>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</si>
  <si>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</si>
  <si>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</si>
  <si>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</si>
  <si>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</si>
  <si>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</si>
  <si>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</si>
  <si>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</si>
  <si>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</si>
  <si>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</si>
  <si>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</si>
  <si>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</si>
  <si>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</si>
  <si>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</si>
  <si>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</si>
  <si>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</si>
  <si>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</si>
  <si>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</si>
  <si>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</si>
  <si>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</si>
  <si>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</si>
  <si>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</si>
  <si>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</si>
  <si>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</si>
  <si>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</si>
  <si>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</si>
  <si>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</si>
  <si>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</si>
  <si>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</si>
  <si>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</si>
  <si>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</si>
  <si>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</si>
  <si>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</si>
  <si>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</si>
  <si>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</si>
  <si>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</si>
  <si>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</si>
  <si>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</si>
  <si>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</si>
  <si>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</si>
  <si>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</si>
  <si>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</si>
  <si>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</si>
  <si>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</si>
  <si>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</si>
  <si>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</si>
  <si>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</si>
  <si>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</si>
  <si>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</si>
  <si>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</si>
  <si>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</si>
  <si>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</si>
  <si>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</si>
  <si>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</si>
  <si>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</si>
  <si>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</si>
  <si>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</si>
  <si>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</si>
  <si>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</si>
  <si>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</si>
  <si>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</si>
  <si>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</si>
  <si>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</si>
  <si>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</si>
  <si>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</si>
  <si>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</si>
  <si>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</si>
  <si>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</si>
  <si>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</si>
  <si>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</si>
  <si>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</si>
  <si>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</si>
  <si>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</si>
  <si>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</si>
  <si>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</si>
  <si>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</si>
  <si>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</si>
  <si>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</si>
  <si>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</si>
  <si>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</si>
  <si>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</si>
  <si>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</si>
  <si>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</si>
  <si>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</si>
  <si>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</si>
  <si>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</si>
  <si>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</si>
  <si>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</si>
  <si>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</si>
  <si>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</si>
  <si>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</si>
  <si>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</si>
  <si>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</si>
  <si>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</si>
  <si>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</si>
  <si>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</si>
  <si>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</si>
  <si>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</si>
  <si>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</si>
  <si>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</si>
  <si>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</si>
  <si>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</si>
  <si>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</si>
  <si>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</si>
  <si>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</si>
  <si>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</si>
  <si>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</si>
  <si>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</si>
  <si>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</si>
  <si>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</si>
  <si>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</si>
  <si>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</si>
  <si>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</si>
  <si>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</si>
  <si>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</si>
  <si>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</si>
  <si>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</si>
  <si>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</si>
  <si>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</si>
  <si>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</si>
  <si>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</si>
  <si>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</si>
  <si>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</si>
  <si>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</si>
  <si>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</si>
  <si>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</si>
  <si>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</si>
  <si>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</si>
  <si>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</si>
  <si>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</si>
  <si>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</si>
  <si>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</si>
  <si>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</si>
  <si>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</si>
  <si>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</si>
  <si>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</si>
  <si>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</si>
  <si>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</si>
  <si>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</si>
  <si>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</si>
  <si>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</si>
  <si>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</si>
  <si>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</si>
  <si>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</si>
  <si>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</si>
  <si>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</si>
  <si>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</si>
  <si>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</si>
  <si>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</si>
  <si>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</si>
  <si>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</si>
  <si>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</si>
  <si>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</si>
  <si>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</si>
  <si>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</si>
  <si>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</si>
  <si>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</si>
  <si>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</si>
  <si>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</si>
  <si>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</si>
  <si>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</si>
  <si>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</si>
  <si>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</si>
  <si>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</si>
  <si>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</si>
  <si>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</si>
  <si>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</si>
  <si>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</si>
  <si>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</si>
  <si>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</si>
  <si>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</si>
  <si>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</si>
  <si>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</si>
  <si>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</si>
  <si>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</si>
  <si>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</si>
  <si>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</si>
  <si>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</si>
  <si>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</si>
  <si>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</si>
  <si>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</si>
  <si>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</si>
  <si>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</si>
  <si>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</si>
  <si>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</si>
  <si>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</si>
  <si>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</si>
  <si>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</si>
  <si>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</si>
  <si>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</si>
  <si>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</si>
  <si>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</si>
  <si>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</si>
  <si>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</si>
  <si>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</si>
  <si>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</si>
  <si>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</si>
  <si>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</si>
  <si>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</si>
  <si>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</si>
  <si>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</si>
  <si>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</si>
  <si>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</si>
  <si>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</si>
  <si>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</si>
  <si>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</si>
  <si>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</si>
  <si>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</si>
  <si>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</si>
  <si>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</si>
  <si>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</si>
  <si>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</si>
  <si>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</si>
  <si>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</si>
  <si>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</si>
  <si>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</si>
  <si>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</si>
  <si>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</si>
  <si>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</si>
  <si>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</si>
  <si>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</si>
  <si>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</si>
  <si>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</si>
  <si>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</si>
  <si>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</si>
  <si>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</si>
  <si>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</si>
  <si>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</si>
  <si>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</si>
  <si>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</si>
  <si>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</si>
  <si>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</si>
  <si>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</si>
  <si>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</si>
  <si>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</si>
  <si>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</si>
  <si>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</si>
  <si>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</si>
  <si>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</si>
  <si>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</si>
  <si>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</si>
  <si>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</si>
  <si>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</si>
  <si>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</si>
  <si>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</si>
  <si>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</si>
  <si>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</si>
  <si>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</si>
  <si>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</si>
  <si>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</si>
  <si>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</si>
  <si>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</si>
  <si>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</si>
  <si>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</si>
  <si>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</si>
  <si>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</si>
  <si>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</si>
  <si>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</si>
  <si>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</si>
  <si>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</si>
  <si>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</si>
  <si>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</si>
  <si>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</si>
  <si>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</si>
  <si>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</si>
  <si>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</si>
  <si>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</si>
  <si>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</si>
  <si>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</si>
  <si>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</si>
  <si>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</si>
  <si>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</si>
  <si>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</si>
  <si>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</si>
  <si>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</si>
  <si>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</si>
  <si>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</si>
  <si>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</si>
  <si>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</si>
  <si>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</si>
  <si>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</si>
  <si>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</si>
  <si>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</si>
  <si>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</si>
  <si>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</si>
  <si>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</si>
  <si>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</si>
  <si>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</si>
  <si>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</si>
  <si>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</si>
  <si>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</si>
  <si>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</si>
  <si>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</si>
  <si>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</si>
  <si>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</si>
  <si>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</si>
  <si>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</si>
  <si>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</si>
  <si>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</si>
  <si>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</si>
  <si>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</si>
  <si>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</si>
  <si>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</si>
  <si>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</si>
  <si>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</si>
  <si>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</si>
  <si>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</si>
  <si>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</si>
  <si>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</si>
  <si>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</si>
  <si>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</si>
  <si>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</si>
  <si>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</si>
  <si>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</si>
  <si>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</si>
  <si>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</si>
  <si>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</si>
  <si>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</si>
  <si>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</si>
  <si>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</si>
  <si>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</si>
  <si>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</si>
  <si>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</si>
  <si>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</si>
  <si>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</si>
  <si>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</si>
  <si>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</si>
  <si>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</si>
  <si>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</si>
  <si>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</si>
  <si>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</si>
  <si>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</si>
  <si>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</si>
  <si>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</si>
  <si>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</si>
  <si>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</si>
  <si>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</si>
  <si>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</si>
  <si>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</si>
  <si>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</si>
  <si>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</si>
  <si>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</si>
  <si>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</si>
  <si>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</si>
  <si>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</si>
  <si>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</si>
  <si>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</si>
  <si>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</si>
  <si>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</si>
  <si>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</si>
  <si>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</si>
  <si>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</si>
  <si>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</si>
  <si>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</si>
  <si>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</si>
  <si>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</si>
  <si>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</si>
  <si>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</si>
  <si>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</si>
  <si>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</si>
  <si>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</si>
  <si>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</si>
  <si>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</si>
  <si>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</si>
  <si>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</si>
  <si>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</si>
  <si>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</si>
  <si>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</si>
  <si>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</si>
  <si>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</si>
  <si>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</si>
  <si>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</si>
  <si>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</si>
  <si>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</si>
  <si>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</si>
  <si>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</si>
  <si>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</si>
  <si>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</si>
  <si>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</si>
  <si>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</si>
  <si>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</si>
  <si>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</si>
  <si>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</si>
  <si>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</si>
  <si>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</si>
  <si>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</si>
  <si>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</si>
  <si>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</si>
  <si>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</si>
  <si>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</si>
  <si>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</si>
  <si>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</si>
  <si>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</si>
  <si>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</si>
  <si>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</si>
  <si>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</si>
  <si>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</si>
  <si>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</si>
  <si>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</si>
  <si>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</si>
  <si>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</si>
  <si>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</si>
  <si>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</si>
  <si>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</si>
  <si>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</si>
  <si>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</si>
  <si>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</si>
  <si>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</si>
  <si>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</si>
  <si>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</si>
  <si>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</si>
  <si>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</si>
  <si>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</si>
  <si>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</si>
  <si>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</si>
  <si>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</si>
  <si>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</si>
  <si>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</si>
  <si>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</si>
  <si>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</si>
  <si>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</si>
  <si>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</si>
  <si>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</si>
  <si>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</si>
  <si>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</si>
  <si>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</si>
  <si>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</si>
  <si>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</si>
  <si>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</si>
  <si>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</si>
  <si>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</si>
  <si>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</si>
  <si>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</si>
  <si>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</si>
  <si>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</si>
  <si>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</si>
  <si>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</si>
  <si>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</si>
  <si>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</si>
  <si>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</si>
  <si>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</si>
  <si>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</si>
  <si>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</si>
  <si>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</si>
  <si>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</si>
  <si>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</si>
  <si>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</si>
  <si>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</si>
  <si>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</si>
  <si>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</si>
  <si>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</si>
  <si>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</si>
  <si>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</si>
  <si>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</si>
  <si>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</si>
  <si>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</si>
  <si>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</si>
  <si>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</si>
  <si>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</si>
  <si>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</si>
  <si>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</si>
  <si>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</si>
  <si>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</si>
  <si>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</si>
  <si>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</si>
  <si>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</si>
  <si>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</si>
  <si>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</si>
  <si>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</si>
  <si>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</si>
  <si>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</si>
  <si>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</si>
  <si>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</si>
  <si>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</si>
  <si>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</si>
  <si>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</si>
  <si>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</si>
  <si>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</si>
  <si>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</si>
  <si>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</si>
  <si>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</si>
  <si>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</si>
  <si>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</si>
  <si>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</si>
  <si>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</si>
  <si>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</si>
  <si>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</si>
  <si>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</si>
  <si>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</si>
  <si>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</si>
  <si>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</si>
  <si>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</si>
  <si>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</si>
  <si>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</si>
  <si>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</si>
  <si>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</si>
  <si>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</si>
  <si>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</si>
  <si>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</si>
  <si>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</si>
  <si>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</si>
  <si>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</si>
  <si>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</si>
  <si>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</si>
  <si>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</si>
  <si>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</si>
  <si>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</si>
  <si>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</si>
  <si>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</si>
  <si>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</si>
  <si>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</si>
  <si>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</si>
  <si>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</si>
  <si>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</si>
  <si>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</si>
  <si>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</si>
  <si>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</si>
  <si>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</si>
  <si>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</si>
  <si>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</si>
  <si>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</si>
  <si>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</si>
  <si>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</si>
  <si>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</si>
  <si>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</si>
  <si>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</si>
  <si>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</si>
  <si>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</si>
  <si>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</si>
  <si>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</si>
  <si>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</si>
  <si>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</si>
  <si>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</si>
  <si>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</si>
  <si>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</si>
  <si>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</si>
  <si>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</si>
  <si>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</si>
  <si>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</si>
  <si>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</si>
  <si>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</si>
  <si>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</si>
  <si>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</si>
  <si>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</si>
  <si>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</si>
  <si>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</si>
  <si>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</si>
  <si>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</si>
  <si>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</si>
  <si>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</si>
  <si>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</si>
  <si>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</si>
  <si>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</si>
  <si>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</si>
  <si>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</si>
  <si>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</si>
  <si>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</si>
  <si>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</si>
  <si>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</si>
  <si>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</si>
  <si>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</si>
  <si>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</si>
  <si>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</si>
  <si>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</si>
  <si>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</si>
  <si>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</si>
  <si>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</si>
  <si>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</si>
  <si>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</si>
  <si>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</si>
  <si>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</si>
  <si>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</si>
  <si>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</si>
  <si>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</si>
  <si>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</si>
  <si>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</si>
  <si>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</si>
  <si>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</si>
  <si>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</si>
  <si>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</si>
  <si>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</si>
  <si>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</si>
  <si>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</si>
  <si>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</si>
  <si>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</si>
  <si>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</si>
  <si>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</si>
  <si>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</si>
  <si>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</si>
  <si>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</si>
  <si>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</si>
  <si>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</si>
  <si>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</si>
  <si>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</si>
  <si>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</si>
  <si>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</si>
  <si>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</si>
  <si>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</si>
  <si>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</si>
  <si>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</si>
  <si>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</si>
  <si>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</si>
  <si>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</si>
  <si>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</si>
  <si>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</si>
  <si>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</si>
  <si>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</si>
  <si>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</si>
  <si>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</si>
  <si>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</si>
  <si>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</si>
  <si>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</si>
  <si>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</si>
  <si>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</si>
  <si>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</si>
  <si>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</si>
  <si>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</si>
  <si>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</si>
  <si>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</si>
  <si>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</si>
  <si>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</si>
  <si>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</si>
  <si>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</si>
  <si>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</si>
  <si>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</si>
  <si>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</si>
  <si>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</si>
  <si>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</si>
  <si>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</si>
  <si>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</si>
  <si>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</si>
  <si>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</si>
  <si>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</si>
  <si>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</si>
  <si>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</si>
  <si>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</si>
  <si>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</si>
  <si>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</si>
  <si>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</si>
  <si>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</si>
  <si>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</si>
  <si>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</si>
  <si>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</si>
  <si>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</si>
  <si>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</si>
  <si>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</si>
  <si>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</si>
  <si>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</si>
  <si>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</si>
  <si>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</si>
  <si>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</si>
  <si>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</si>
  <si>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</si>
  <si>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</si>
  <si>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</si>
  <si>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</si>
  <si>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</si>
  <si>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</si>
  <si>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</si>
  <si>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</si>
  <si>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</si>
  <si>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</si>
  <si>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</si>
  <si>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</si>
  <si>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</si>
  <si>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</si>
  <si>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</si>
  <si>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</si>
  <si>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</si>
  <si>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</si>
  <si>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</si>
  <si>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</si>
  <si>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</si>
  <si>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</si>
  <si>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</si>
  <si>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</si>
  <si>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</si>
  <si>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</si>
  <si>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</si>
  <si>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</si>
  <si>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</si>
  <si>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</si>
  <si>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</si>
  <si>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</si>
  <si>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</si>
  <si>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</si>
  <si>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</si>
  <si>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</si>
  <si>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</si>
  <si>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</si>
  <si>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</si>
  <si>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</si>
  <si>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</si>
  <si>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</si>
  <si>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</si>
  <si>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</si>
  <si>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</si>
  <si>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</si>
  <si>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</si>
  <si>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</si>
  <si>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</si>
  <si>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</si>
  <si>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</si>
  <si>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</si>
  <si>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</si>
  <si>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</si>
  <si>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</si>
  <si>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</si>
  <si>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</si>
  <si>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</si>
  <si>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</si>
  <si>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</si>
  <si>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</si>
  <si>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</si>
  <si>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</si>
  <si>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</si>
  <si>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</si>
  <si>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</si>
  <si>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</si>
  <si>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</si>
  <si>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</si>
  <si>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</si>
  <si>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</si>
  <si>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</si>
  <si>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</si>
  <si>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</si>
  <si>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</si>
  <si>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</si>
  <si>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</si>
  <si>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</si>
  <si>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</si>
  <si>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</si>
  <si>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</si>
  <si>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</si>
  <si>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</si>
  <si>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</si>
  <si>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</si>
  <si>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</si>
  <si>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</si>
  <si>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</si>
  <si>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</si>
  <si>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</si>
  <si>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</si>
  <si>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</si>
  <si>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</si>
  <si>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</si>
  <si>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</si>
  <si>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</si>
  <si>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</si>
  <si>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</si>
  <si>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</si>
  <si>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</si>
  <si>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</si>
  <si>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</si>
  <si>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</si>
  <si>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</si>
  <si>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</si>
  <si>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</si>
  <si>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</si>
  <si>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</si>
  <si>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</si>
  <si>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</si>
  <si>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</si>
  <si>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</si>
  <si>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</si>
  <si>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</si>
  <si>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</si>
  <si>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</si>
  <si>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</si>
  <si>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</si>
  <si>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</si>
  <si>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</si>
  <si>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</si>
  <si>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</si>
  <si>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</si>
  <si>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</si>
  <si>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</si>
  <si>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</si>
  <si>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</si>
  <si>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</si>
  <si>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</si>
  <si>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</si>
  <si>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</si>
  <si>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</si>
  <si>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</si>
  <si>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</si>
  <si>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</si>
  <si>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</si>
  <si>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</si>
  <si>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</si>
  <si>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</si>
  <si>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</si>
  <si>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</si>
  <si>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</si>
  <si>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</si>
  <si>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</si>
  <si>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</si>
  <si>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</si>
  <si>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</si>
  <si>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</si>
  <si>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</si>
  <si>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</si>
  <si>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</si>
  <si>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</si>
  <si>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</si>
  <si>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</si>
  <si>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</si>
  <si>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</si>
  <si>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</si>
  <si>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</si>
  <si>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</si>
  <si>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</si>
  <si>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</si>
  <si>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</si>
  <si>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</si>
  <si>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</si>
  <si>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</si>
  <si>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</si>
  <si>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</si>
  <si>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</si>
  <si>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</si>
  <si>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</si>
  <si>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</si>
  <si>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</si>
  <si>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</si>
  <si>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</si>
  <si>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</si>
  <si>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</si>
  <si>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</si>
  <si>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</si>
  <si>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</si>
  <si>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</si>
  <si>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</si>
  <si>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</si>
  <si>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</si>
  <si>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</si>
  <si>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</si>
  <si>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</si>
  <si>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</si>
  <si>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</si>
  <si>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</si>
  <si>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</si>
  <si>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</si>
  <si>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</si>
  <si>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</si>
  <si>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</si>
  <si>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</si>
  <si>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</si>
  <si>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</si>
  <si>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</si>
  <si>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</si>
  <si>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</si>
  <si>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</si>
  <si>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</si>
  <si>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</si>
  <si>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</si>
  <si>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</si>
  <si>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</si>
  <si>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</si>
  <si>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</si>
  <si>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</si>
  <si>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</si>
  <si>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</si>
  <si>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</si>
  <si>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</si>
  <si>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</si>
  <si>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</si>
  <si>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</si>
  <si>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</si>
  <si>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</si>
  <si>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</si>
  <si>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</si>
  <si>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</si>
  <si>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</si>
  <si>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</si>
  <si>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</si>
  <si>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</si>
  <si>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</si>
  <si>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</si>
  <si>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</si>
  <si>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</si>
  <si>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</si>
  <si>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</si>
  <si>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</si>
  <si>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</si>
  <si>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</si>
  <si>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</si>
  <si>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</si>
  <si>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</si>
  <si>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</si>
  <si>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</si>
  <si>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</si>
  <si>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</si>
  <si>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</si>
  <si>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</si>
  <si>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</si>
  <si>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</si>
  <si>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</si>
  <si>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</si>
  <si>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</si>
  <si>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</si>
  <si>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</si>
  <si>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</si>
  <si>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</si>
  <si>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</si>
  <si>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</si>
  <si>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</si>
  <si>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</si>
  <si>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</si>
  <si>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</si>
  <si>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</si>
  <si>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</si>
  <si>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</si>
  <si>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</si>
  <si>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</si>
  <si>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</si>
  <si>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</si>
  <si>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</si>
  <si>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</si>
  <si>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</si>
  <si>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</si>
  <si>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</si>
  <si>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</si>
  <si>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</si>
  <si>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</si>
  <si>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</si>
  <si>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</si>
  <si>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</si>
  <si>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</si>
  <si>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</si>
  <si>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</si>
  <si>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</si>
  <si>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</si>
  <si>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</si>
  <si>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</si>
  <si>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</si>
  <si>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</si>
  <si>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</si>
  <si>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</si>
  <si>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</si>
  <si>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</si>
  <si>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</si>
  <si>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</si>
  <si>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</si>
  <si>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</si>
  <si>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</si>
  <si>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</si>
  <si>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</si>
  <si>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</si>
  <si>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</si>
  <si>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</si>
  <si>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</si>
  <si>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</si>
  <si>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</si>
  <si>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</si>
  <si>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</si>
  <si>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</si>
  <si>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</si>
  <si>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</si>
  <si>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</si>
  <si>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</si>
  <si>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</si>
  <si>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</si>
  <si>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</si>
  <si>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</si>
  <si>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</si>
  <si>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</si>
  <si>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</si>
  <si>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</si>
  <si>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</si>
  <si>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</si>
  <si>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</si>
  <si>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</si>
  <si>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</si>
  <si>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</si>
  <si>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</si>
  <si>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</si>
  <si>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</si>
  <si>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</si>
  <si>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</si>
  <si>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</si>
  <si>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</si>
  <si>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</si>
  <si>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</si>
  <si>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</si>
  <si>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</si>
  <si>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</si>
  <si>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</si>
  <si>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</si>
  <si>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</si>
  <si>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</si>
  <si>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</si>
  <si>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</si>
  <si>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</si>
  <si>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</si>
  <si>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</si>
  <si>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</si>
  <si>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</si>
  <si>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</si>
  <si>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</si>
  <si>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</si>
  <si>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</si>
  <si>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</si>
  <si>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</si>
  <si>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</si>
  <si>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</si>
  <si>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</si>
  <si>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</si>
  <si>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</si>
  <si>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</si>
  <si>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</si>
  <si>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</si>
  <si>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</si>
  <si>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</si>
  <si>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</si>
  <si>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</si>
  <si>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</si>
  <si>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</si>
  <si>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</si>
  <si>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</si>
  <si>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</si>
  <si>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</si>
  <si>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</si>
  <si>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</si>
  <si>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</si>
  <si>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</si>
  <si>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</si>
  <si>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</si>
  <si>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</si>
  <si>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</si>
  <si>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</si>
  <si>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</si>
  <si>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</si>
  <si>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</si>
  <si>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</si>
  <si>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</si>
  <si>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</si>
  <si>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</si>
  <si>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</si>
  <si>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</si>
  <si>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</si>
  <si>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</si>
  <si>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</si>
  <si>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</si>
  <si>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</si>
  <si>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</si>
  <si>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</si>
  <si>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</si>
  <si>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</si>
  <si>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</si>
  <si>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</si>
  <si>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</si>
  <si>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</si>
  <si>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</si>
  <si>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</si>
  <si>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</si>
  <si>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</si>
  <si>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</si>
  <si>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</si>
  <si>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</si>
  <si>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</si>
  <si>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</si>
  <si>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</si>
  <si>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</si>
  <si>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</si>
  <si>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</si>
  <si>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</si>
  <si>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</si>
  <si>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</si>
  <si>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</si>
  <si>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</si>
  <si>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</si>
  <si>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</si>
  <si>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</si>
  <si>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</si>
  <si>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</si>
  <si>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</si>
  <si>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</si>
  <si>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</si>
  <si>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</si>
  <si>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</si>
  <si>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</si>
  <si>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</si>
  <si>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</si>
  <si>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</si>
  <si>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</si>
  <si>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</si>
  <si>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</si>
  <si>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</si>
  <si>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</si>
  <si>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</si>
  <si>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</si>
  <si>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</si>
  <si>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</si>
  <si>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</si>
  <si>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</si>
  <si>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</si>
  <si>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</si>
  <si>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</si>
  <si>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</si>
  <si>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</si>
  <si>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</si>
  <si>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</si>
  <si>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</si>
  <si>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</si>
  <si>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</si>
  <si>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</si>
  <si>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</si>
  <si>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</si>
  <si>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</si>
  <si>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</si>
  <si>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</si>
  <si>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</si>
  <si>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</si>
  <si>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</si>
  <si>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</si>
  <si>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</si>
  <si>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</si>
  <si>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</si>
  <si>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</si>
  <si>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</si>
  <si>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</si>
  <si>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</si>
  <si>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</si>
  <si>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</si>
  <si>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</si>
  <si>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</si>
  <si>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</si>
  <si>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</si>
  <si>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</si>
  <si>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</si>
  <si>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</si>
  <si>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</si>
  <si>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</si>
  <si>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</si>
  <si>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</si>
  <si>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</si>
  <si>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</si>
  <si>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</si>
  <si>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</si>
  <si>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</si>
  <si>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</si>
  <si>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</si>
  <si>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</si>
  <si>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</si>
  <si>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</si>
  <si>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</si>
  <si>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</si>
  <si>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</si>
  <si>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</si>
  <si>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</si>
  <si>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</si>
  <si>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</si>
  <si>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</si>
  <si>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</si>
  <si>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</si>
  <si>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</si>
  <si>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</si>
  <si>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</si>
  <si>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</si>
  <si>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</si>
  <si>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</si>
  <si>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</si>
  <si>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</si>
  <si>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</si>
  <si>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</si>
  <si>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</si>
  <si>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</si>
  <si>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</si>
  <si>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</si>
  <si>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</si>
  <si>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</si>
  <si>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</si>
  <si>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</si>
  <si>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</si>
  <si>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</si>
  <si>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</si>
  <si>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</si>
  <si>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</si>
  <si>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</si>
  <si>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</si>
  <si>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</si>
  <si>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</si>
  <si>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</si>
  <si>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</si>
  <si>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</si>
  <si>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</si>
  <si>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</si>
  <si>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</si>
  <si>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</si>
  <si>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</si>
  <si>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</si>
  <si>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</si>
  <si>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</si>
  <si>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</si>
  <si>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</si>
  <si>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</si>
  <si>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</si>
  <si>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</si>
  <si>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</si>
  <si>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</si>
  <si>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</si>
  <si>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</si>
  <si>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</si>
  <si>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</si>
  <si>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</si>
  <si>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</si>
  <si>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</si>
  <si>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</si>
  <si>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</si>
  <si>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</si>
  <si>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</si>
  <si>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</si>
  <si>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</si>
  <si>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</si>
  <si>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</si>
  <si>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</si>
  <si>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</si>
  <si>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</si>
  <si>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</si>
  <si>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</si>
  <si>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</si>
  <si>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</si>
  <si>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</si>
  <si>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</si>
  <si>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</si>
  <si>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</si>
  <si>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</si>
  <si>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</si>
  <si>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</si>
  <si>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</si>
  <si>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</si>
  <si>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</si>
  <si>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</si>
  <si>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</si>
  <si>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</si>
  <si>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</si>
  <si>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</si>
  <si>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</si>
  <si>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</si>
  <si>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</si>
  <si>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</si>
  <si>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</si>
  <si>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</si>
  <si>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</si>
  <si>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</si>
  <si>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</si>
  <si>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</si>
  <si>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</si>
  <si>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</si>
  <si>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</si>
  <si>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</si>
  <si>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</si>
  <si>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</si>
  <si>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</si>
  <si>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</si>
  <si>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</si>
  <si>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</si>
  <si>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</si>
  <si>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</si>
  <si>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</si>
  <si>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</si>
  <si>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</si>
  <si>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</si>
  <si>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</si>
  <si>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</si>
  <si>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</si>
  <si>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</si>
  <si>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</si>
  <si>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</si>
  <si>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</si>
  <si>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</si>
  <si>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</si>
  <si>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</si>
  <si>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</si>
  <si>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</si>
  <si>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</si>
  <si>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</si>
  <si>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</si>
  <si>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</si>
  <si>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</si>
  <si>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</si>
  <si>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</si>
  <si>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</si>
  <si>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</si>
  <si>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</si>
  <si>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</si>
  <si>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</si>
  <si>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</si>
  <si>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</si>
  <si>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</si>
  <si>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</si>
  <si>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</si>
  <si>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</si>
  <si>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</si>
  <si>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</si>
  <si>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</si>
  <si>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</si>
  <si>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</si>
  <si>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</si>
  <si>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</si>
  <si>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</si>
  <si>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</si>
  <si>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</si>
  <si>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</si>
  <si>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</si>
  <si>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</si>
  <si>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</si>
  <si>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</si>
  <si>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</si>
  <si>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</si>
  <si>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</si>
  <si>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</si>
  <si>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</si>
  <si>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</si>
  <si>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</si>
  <si>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</si>
  <si>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</si>
  <si>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</si>
  <si>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</si>
  <si>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</si>
  <si>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</si>
  <si>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</si>
  <si>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</si>
  <si>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</si>
  <si>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</si>
  <si>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</si>
  <si>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</si>
  <si>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</si>
  <si>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</si>
  <si>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</si>
  <si>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</si>
  <si>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</si>
  <si>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</si>
  <si>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</si>
  <si>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</si>
  <si>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</si>
  <si>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</si>
  <si>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</si>
  <si>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</si>
  <si>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</si>
  <si>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</si>
  <si>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</si>
  <si>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</si>
  <si>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</si>
  <si>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</si>
  <si>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</si>
  <si>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</si>
  <si>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</si>
  <si>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</si>
  <si>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</si>
  <si>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</si>
  <si>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</si>
  <si>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</si>
  <si>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</si>
  <si>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</si>
  <si>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</si>
  <si>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</si>
  <si>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</si>
  <si>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</si>
  <si>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</si>
  <si>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</si>
  <si>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</si>
  <si>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</si>
  <si>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</si>
  <si>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</si>
  <si>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</si>
  <si>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</si>
  <si>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</si>
  <si>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</si>
  <si>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</si>
  <si>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</si>
  <si>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</si>
  <si>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</si>
  <si>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</si>
  <si>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</si>
  <si>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</si>
  <si>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</si>
  <si>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</si>
  <si>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</si>
  <si>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</si>
  <si>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</si>
  <si>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</si>
  <si>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</si>
  <si>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</si>
  <si>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</si>
  <si>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</si>
  <si>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</si>
  <si>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</si>
  <si>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</si>
  <si>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</si>
  <si>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</si>
  <si>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</si>
  <si>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</si>
  <si>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</si>
  <si>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</si>
  <si>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</si>
  <si>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</si>
  <si>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</si>
  <si>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</si>
  <si>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</si>
  <si>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</si>
  <si>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</si>
  <si>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</si>
  <si>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</si>
  <si>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</si>
  <si>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</si>
  <si>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</si>
  <si>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</si>
  <si>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</si>
  <si>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</si>
  <si>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</si>
  <si>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</si>
  <si>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</si>
  <si>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</si>
  <si>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</si>
  <si>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</si>
  <si>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</si>
  <si>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</si>
  <si>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</si>
  <si>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</si>
  <si>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</si>
  <si>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</si>
  <si>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</si>
  <si>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</si>
  <si>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</si>
  <si>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</si>
  <si>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</si>
  <si>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</si>
  <si>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</si>
  <si>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</si>
  <si>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</si>
  <si>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</si>
  <si>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</si>
  <si>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</si>
  <si>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</si>
  <si>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</si>
  <si>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</si>
  <si>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</si>
  <si>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</si>
  <si>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</si>
  <si>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</si>
  <si>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</si>
  <si>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</si>
  <si>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</si>
  <si>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</si>
  <si>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</si>
  <si>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</si>
  <si>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</si>
  <si>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</si>
  <si>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</si>
  <si>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</si>
  <si>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</si>
  <si>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</si>
  <si>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</si>
  <si>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</si>
  <si>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</si>
  <si>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</si>
  <si>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</si>
  <si>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</si>
  <si>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</si>
  <si>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</si>
  <si>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</si>
  <si>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</si>
  <si>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</si>
  <si>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</si>
  <si>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</si>
  <si>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</si>
  <si>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</si>
  <si>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</si>
  <si>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</si>
  <si>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</si>
  <si>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</si>
  <si>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</si>
  <si>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</si>
  <si>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</si>
  <si>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</si>
  <si>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</si>
  <si>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</si>
  <si>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</si>
  <si>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</si>
  <si>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</si>
  <si>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</si>
  <si>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</si>
  <si>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</si>
  <si>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</si>
  <si>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</si>
  <si>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</si>
  <si>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</si>
  <si>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</si>
  <si>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</si>
  <si>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</si>
  <si>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</si>
  <si>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</si>
  <si>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</si>
  <si>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</si>
  <si>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</si>
  <si>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</si>
  <si>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</si>
  <si>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</si>
  <si>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</si>
  <si>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</si>
  <si>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</si>
  <si>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</si>
  <si>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</si>
  <si>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</si>
  <si>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</si>
  <si>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</si>
  <si>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</si>
  <si>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</si>
  <si>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</si>
  <si>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</si>
  <si>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</si>
  <si>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</si>
  <si>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</si>
  <si>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</si>
  <si>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</si>
  <si>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</si>
  <si>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</si>
  <si>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</si>
  <si>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</si>
  <si>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</si>
  <si>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</si>
  <si>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</si>
  <si>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</si>
  <si>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</si>
  <si>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</si>
  <si>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</si>
  <si>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</si>
  <si>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</si>
  <si>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</si>
  <si>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</si>
  <si>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</si>
  <si>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</si>
  <si>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</si>
  <si>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</si>
  <si>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</si>
  <si>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</si>
  <si>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</si>
  <si>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</si>
  <si>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</si>
  <si>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</si>
  <si>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</si>
  <si>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</si>
  <si>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</si>
  <si>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</si>
  <si>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</si>
  <si>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</si>
  <si>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</si>
  <si>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</si>
  <si>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</si>
  <si>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</si>
  <si>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</si>
  <si>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</si>
  <si>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</si>
  <si>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</si>
  <si>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</si>
  <si>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</si>
  <si>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</si>
  <si>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</si>
  <si>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</si>
  <si>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</si>
  <si>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</si>
  <si>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</si>
  <si>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</si>
  <si>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</si>
  <si>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</si>
  <si>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</si>
  <si>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</si>
  <si>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</si>
  <si>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</si>
  <si>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</si>
  <si>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</si>
  <si>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</si>
  <si>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</si>
  <si>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</si>
  <si>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</si>
  <si>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</si>
  <si>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</si>
  <si>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</si>
  <si>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</si>
  <si>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</si>
  <si>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</si>
  <si>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</si>
  <si>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</si>
  <si>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</si>
  <si>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</si>
  <si>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</si>
  <si>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</si>
  <si>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</si>
  <si>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</si>
  <si>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</si>
  <si>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</si>
  <si>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</si>
  <si>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</si>
  <si>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</si>
  <si>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</si>
  <si>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</si>
  <si>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</si>
  <si>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</si>
  <si>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</si>
  <si>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</si>
  <si>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</si>
  <si>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</si>
  <si>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</si>
  <si>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</si>
  <si>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</si>
  <si>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</si>
  <si>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</si>
  <si>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</si>
  <si>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</si>
  <si>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</si>
  <si>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</si>
  <si>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</si>
  <si>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</si>
  <si>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</si>
  <si>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</si>
  <si>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</si>
  <si>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</si>
  <si>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</si>
  <si>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</si>
  <si>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</si>
  <si>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</si>
  <si>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</si>
  <si>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</si>
  <si>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</si>
  <si>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</si>
  <si>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</si>
  <si>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</si>
  <si>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</si>
  <si>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</si>
  <si>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</si>
  <si>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</si>
  <si>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</si>
  <si>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</si>
  <si>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</si>
  <si>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</si>
  <si>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</si>
  <si>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</si>
  <si>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</si>
  <si>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</si>
  <si>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</si>
  <si>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</si>
  <si>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</si>
  <si>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</si>
  <si>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</si>
  <si>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</si>
  <si>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</si>
  <si>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</si>
  <si>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</si>
  <si>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</si>
  <si>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</si>
  <si>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</si>
  <si>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</si>
  <si>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</si>
  <si>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</si>
  <si>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</si>
  <si>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</si>
  <si>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</si>
  <si>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</si>
  <si>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</si>
  <si>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</si>
  <si>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</si>
  <si>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</si>
  <si>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</si>
  <si>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</si>
  <si>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</si>
  <si>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</si>
  <si>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</si>
  <si>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</si>
  <si>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</si>
  <si>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</si>
  <si>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</si>
  <si>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</si>
  <si>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</si>
  <si>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</si>
  <si>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</si>
  <si>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</si>
  <si>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</si>
  <si>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</si>
  <si>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</si>
  <si>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</si>
  <si>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</si>
  <si>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</si>
  <si>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</si>
  <si>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</si>
  <si>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</si>
  <si>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</si>
  <si>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</si>
  <si>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</si>
  <si>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</si>
  <si>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</si>
  <si>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</si>
  <si>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</si>
  <si>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</si>
  <si>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</si>
  <si>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</si>
  <si>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</si>
  <si>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</si>
  <si>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</si>
  <si>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</si>
  <si>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</si>
  <si>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</si>
  <si>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</si>
  <si>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</si>
  <si>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</si>
  <si>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</si>
  <si>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</si>
  <si>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</si>
  <si>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</si>
  <si>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</si>
  <si>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</si>
  <si>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</si>
  <si>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</si>
  <si>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</si>
  <si>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</si>
  <si>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</si>
  <si>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</si>
  <si>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</si>
  <si>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</si>
  <si>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</si>
  <si>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</si>
  <si>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</si>
  <si>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</si>
  <si>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</si>
  <si>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</si>
  <si>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</si>
  <si>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</si>
  <si>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</si>
  <si>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</si>
  <si>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</si>
  <si>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</si>
  <si>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</si>
  <si>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</si>
  <si>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</si>
  <si>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</si>
  <si>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</si>
  <si>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</si>
  <si>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</si>
  <si>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</si>
  <si>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</si>
  <si>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</si>
  <si>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</si>
  <si>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</si>
  <si>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</si>
  <si>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</si>
  <si>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</si>
  <si>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</si>
  <si>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</si>
  <si>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</si>
  <si>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</si>
  <si>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</si>
  <si>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</si>
  <si>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</si>
  <si>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</si>
  <si>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</si>
  <si>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</si>
  <si>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</si>
  <si>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</si>
  <si>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</si>
  <si>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</si>
  <si>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</si>
  <si>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</si>
  <si>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</si>
  <si>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</si>
  <si>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</si>
  <si>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</si>
  <si>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</si>
  <si>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</si>
  <si>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</si>
  <si>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</si>
  <si>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</si>
  <si>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</si>
  <si>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</si>
  <si>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</si>
  <si>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</si>
  <si>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</si>
  <si>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</si>
  <si>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</si>
  <si>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</si>
  <si>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</si>
  <si>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</si>
  <si>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</si>
  <si>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</si>
  <si>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</si>
  <si>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</si>
  <si>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</si>
  <si>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</si>
  <si>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</si>
  <si>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</si>
  <si>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</si>
  <si>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</si>
  <si>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</si>
  <si>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</si>
  <si>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</si>
  <si>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</si>
  <si>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</si>
  <si>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</si>
  <si>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</si>
  <si>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</si>
  <si>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</si>
  <si>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</si>
  <si>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</si>
  <si>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</si>
  <si>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</si>
  <si>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</si>
  <si>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</si>
  <si>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</si>
  <si>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</si>
  <si>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</si>
  <si>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</si>
  <si>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</si>
  <si>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</si>
  <si>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</si>
  <si>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</si>
  <si>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</si>
  <si>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</si>
  <si>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</si>
  <si>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</si>
  <si>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</si>
  <si>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</si>
  <si>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</si>
  <si>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</si>
  <si>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</si>
  <si>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</si>
  <si>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</si>
  <si>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</si>
  <si>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</si>
  <si>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</si>
  <si>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</si>
  <si>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</si>
  <si>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</si>
  <si>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</si>
  <si>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</si>
  <si>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</si>
  <si>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</si>
  <si>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</si>
  <si>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</si>
  <si>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</si>
  <si>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</si>
  <si>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</si>
  <si>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</si>
  <si>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</si>
  <si>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</si>
  <si>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</si>
  <si>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</si>
  <si>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</si>
  <si>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</si>
  <si>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</si>
  <si>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</si>
  <si>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</si>
  <si>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</si>
  <si>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</si>
  <si>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</si>
  <si>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</si>
  <si>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</si>
  <si>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</si>
  <si>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</si>
  <si>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</si>
  <si>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</si>
  <si>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</si>
  <si>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</si>
  <si>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</si>
  <si>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</si>
  <si>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</si>
  <si>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</si>
  <si>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</si>
  <si>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</si>
  <si>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</si>
  <si>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</si>
  <si>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</si>
  <si>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</si>
  <si>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</si>
  <si>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</si>
  <si>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</si>
  <si>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</si>
  <si>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</si>
  <si>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</si>
  <si>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</si>
  <si>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</si>
  <si>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</si>
  <si>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</si>
  <si>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</si>
  <si>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</si>
  <si>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</si>
  <si>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</si>
  <si>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</si>
  <si>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</si>
  <si>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</si>
  <si>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</si>
  <si>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</si>
  <si>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</si>
  <si>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</si>
  <si>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</si>
  <si>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</si>
  <si>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</si>
  <si>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</si>
  <si>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</si>
  <si>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</si>
  <si>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</si>
  <si>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</si>
  <si>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</si>
  <si>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</si>
  <si>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</si>
  <si>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</si>
  <si>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</si>
  <si>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</si>
  <si>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</si>
  <si>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</si>
  <si>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</si>
  <si>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</si>
  <si>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</si>
  <si>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</si>
  <si>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</si>
  <si>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</si>
  <si>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</si>
  <si>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</si>
  <si>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</si>
  <si>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</si>
  <si>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</si>
  <si>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</si>
  <si>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</si>
  <si>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</si>
  <si>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</si>
  <si>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</si>
  <si>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</si>
  <si>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</si>
  <si>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</si>
  <si>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</si>
  <si>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</si>
  <si>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</si>
  <si>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</si>
  <si>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</si>
  <si>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</si>
  <si>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</si>
  <si>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</si>
  <si>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</si>
  <si>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</si>
  <si>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</si>
  <si>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</si>
  <si>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</si>
  <si>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</si>
  <si>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</si>
  <si>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</si>
  <si>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</si>
  <si>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</si>
  <si>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</si>
  <si>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</si>
  <si>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</si>
  <si>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</si>
  <si>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</si>
  <si>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</si>
  <si>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</si>
  <si>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</si>
  <si>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</si>
  <si>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</si>
  <si>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</si>
  <si>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</si>
  <si>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</si>
  <si>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</si>
  <si>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</si>
  <si>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</si>
  <si>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</si>
  <si>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</si>
  <si>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</si>
  <si>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</si>
  <si>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</si>
  <si>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</si>
  <si>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</si>
  <si>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</si>
  <si>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</si>
  <si>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</si>
  <si>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</si>
  <si>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</si>
  <si>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</si>
  <si>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</si>
  <si>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</si>
  <si>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</si>
  <si>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</si>
  <si>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</si>
  <si>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</si>
  <si>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</si>
  <si>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</si>
  <si>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</si>
  <si>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</si>
  <si>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</si>
  <si>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</si>
  <si>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</si>
  <si>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</si>
  <si>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</si>
  <si>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</si>
  <si>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</si>
  <si>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</si>
  <si>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</si>
  <si>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</si>
  <si>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</si>
  <si>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</si>
  <si>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</si>
  <si>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</si>
  <si>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</si>
  <si>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</si>
  <si>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</si>
  <si>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</si>
  <si>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</si>
  <si>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</si>
  <si>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</si>
  <si>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</si>
  <si>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</si>
  <si>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</si>
  <si>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</si>
  <si>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</si>
  <si>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</si>
  <si>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</si>
  <si>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</si>
  <si>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</si>
  <si>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</si>
  <si>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</si>
  <si>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</si>
  <si>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</si>
  <si>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</si>
  <si>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</si>
  <si>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</si>
  <si>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</si>
  <si>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</si>
  <si>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</si>
  <si>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</si>
  <si>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</si>
  <si>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</si>
  <si>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</si>
  <si>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</si>
  <si>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</si>
  <si>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</si>
  <si>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</si>
  <si>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</si>
  <si>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</si>
  <si>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</si>
  <si>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</si>
  <si>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</si>
  <si>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</si>
  <si>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</si>
  <si>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</si>
  <si>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</si>
  <si>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</si>
  <si>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</si>
  <si>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</si>
  <si>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</si>
  <si>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</si>
  <si>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</si>
  <si>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</si>
  <si>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</si>
  <si>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</si>
  <si>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</si>
  <si>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</si>
  <si>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</si>
  <si>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</si>
  <si>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</si>
  <si>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</si>
  <si>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</si>
  <si>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</si>
  <si>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</si>
  <si>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</si>
  <si>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</si>
  <si>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</si>
  <si>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</si>
  <si>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</si>
  <si>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</si>
  <si>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</si>
  <si>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</si>
  <si>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</si>
  <si>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</si>
  <si>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</si>
  <si>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</si>
  <si>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</si>
  <si>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</si>
  <si>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</si>
  <si>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</si>
  <si>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</si>
  <si>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</si>
  <si>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</si>
  <si>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</si>
  <si>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</si>
  <si>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</si>
  <si>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</si>
  <si>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</si>
  <si>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</si>
  <si>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</si>
  <si>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</si>
  <si>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</si>
  <si>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</si>
  <si>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</si>
  <si>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</si>
  <si>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</si>
  <si>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</si>
  <si>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</si>
  <si>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</si>
  <si>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</si>
  <si>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</si>
  <si>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</si>
  <si>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</si>
  <si>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</si>
  <si>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</si>
  <si>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</si>
  <si>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</si>
  <si>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</si>
  <si>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</si>
  <si>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</si>
  <si>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</si>
  <si>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</si>
  <si>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</si>
  <si>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</si>
  <si>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</si>
  <si>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</si>
  <si>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</si>
  <si>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</si>
  <si>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</si>
  <si>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</si>
  <si>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</si>
  <si>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</si>
  <si>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</si>
  <si>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</si>
  <si>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</si>
  <si>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</si>
  <si>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</si>
  <si>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</si>
  <si>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</si>
  <si>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</si>
  <si>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</si>
  <si>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</si>
  <si>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</si>
  <si>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</si>
  <si>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</si>
  <si>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</si>
  <si>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</si>
  <si>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</si>
  <si>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</si>
  <si>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</si>
  <si>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</si>
  <si>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</si>
  <si>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</si>
  <si>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</si>
  <si>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</si>
  <si>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</si>
  <si>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</si>
  <si>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</si>
  <si>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</si>
  <si>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</si>
  <si>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</si>
  <si>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</si>
  <si>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</si>
  <si>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</si>
  <si>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</si>
  <si>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</si>
  <si>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</si>
  <si>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</si>
  <si>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</si>
  <si>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</si>
  <si>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</si>
  <si>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</si>
  <si>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</si>
  <si>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</si>
  <si>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</si>
  <si>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</si>
  <si>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</si>
  <si>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</si>
  <si>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</si>
  <si>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</si>
  <si>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</si>
  <si>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</si>
  <si>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</si>
  <si>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</si>
  <si>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</si>
  <si>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</si>
  <si>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</si>
  <si>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</si>
  <si>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</si>
  <si>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</si>
  <si>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</si>
  <si>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</si>
  <si>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</si>
  <si>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</si>
  <si>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</si>
  <si>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</si>
  <si>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</si>
  <si>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</si>
  <si>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</si>
  <si>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</si>
  <si>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</si>
  <si>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</si>
  <si>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</si>
  <si>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</si>
  <si>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</si>
  <si>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</si>
  <si>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</si>
  <si>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</si>
  <si>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</si>
  <si>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</si>
  <si>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</si>
  <si>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</si>
  <si>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</si>
  <si>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</si>
  <si>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</si>
  <si>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</si>
  <si>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</si>
  <si>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</si>
  <si>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</si>
  <si>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</si>
  <si>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</si>
  <si>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</si>
  <si>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</si>
  <si>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</si>
  <si>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</si>
  <si>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</si>
  <si>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</si>
  <si>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</si>
  <si>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</si>
  <si>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</si>
  <si>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</si>
  <si>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</si>
  <si>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</si>
  <si>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</si>
  <si>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</si>
  <si>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</si>
  <si>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</si>
  <si>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</si>
  <si>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</si>
  <si>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</si>
  <si>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</si>
  <si>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</si>
  <si>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</si>
  <si>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</si>
  <si>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</si>
  <si>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</si>
  <si>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</si>
  <si>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</si>
  <si>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</si>
  <si>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</si>
  <si>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</si>
  <si>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</si>
  <si>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</si>
  <si>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</si>
  <si>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</si>
  <si>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</si>
  <si>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</si>
  <si>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</si>
  <si>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</si>
  <si>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</si>
  <si>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</si>
  <si>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</si>
  <si>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</si>
  <si>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</si>
  <si>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</si>
  <si>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</si>
  <si>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</si>
  <si>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</si>
  <si>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</si>
  <si>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</si>
  <si>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</si>
  <si>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</si>
  <si>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</si>
  <si>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</si>
  <si>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</si>
  <si>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</si>
  <si>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</si>
  <si>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</si>
  <si>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</si>
  <si>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</si>
  <si>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</si>
  <si>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</si>
  <si>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</si>
  <si>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</si>
  <si>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</si>
  <si>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</si>
  <si>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</si>
  <si>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</si>
  <si>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</si>
  <si>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</si>
  <si>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</si>
  <si>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</si>
  <si>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</si>
  <si>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</si>
  <si>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</si>
  <si>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</si>
  <si>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</si>
  <si>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</si>
  <si>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</si>
  <si>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</si>
  <si>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</si>
  <si>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</si>
  <si>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</si>
  <si>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</si>
  <si>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</si>
  <si>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</si>
  <si>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</si>
  <si>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</si>
  <si>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</si>
  <si>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</si>
  <si>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</si>
  <si>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</si>
  <si>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</si>
  <si>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</si>
  <si>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</si>
  <si>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</si>
  <si>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</si>
  <si>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</si>
  <si>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</si>
  <si>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</si>
  <si>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</si>
  <si>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</si>
  <si>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</si>
  <si>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</si>
  <si>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</si>
  <si>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</si>
  <si>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</si>
  <si>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</si>
  <si>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</si>
  <si>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</si>
  <si>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</si>
  <si>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</si>
  <si>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</si>
  <si>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</si>
  <si>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</si>
  <si>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</si>
  <si>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</si>
  <si>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</si>
  <si>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</si>
  <si>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</si>
  <si>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</si>
  <si>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</si>
  <si>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</si>
  <si>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</si>
  <si>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</si>
  <si>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</si>
  <si>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</si>
  <si>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</si>
  <si>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</si>
  <si>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</si>
  <si>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</si>
  <si>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</si>
  <si>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</si>
  <si>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</si>
  <si>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</si>
  <si>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</si>
  <si>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</si>
  <si>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</si>
  <si>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</si>
  <si>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</si>
  <si>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</si>
  <si>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</si>
  <si>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</si>
  <si>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</si>
  <si>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</si>
  <si>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</si>
  <si>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</si>
  <si>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</si>
  <si>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</si>
  <si>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</si>
  <si>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</si>
  <si>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</si>
  <si>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</si>
  <si>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</si>
  <si>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</si>
  <si>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</si>
  <si>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</si>
  <si>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</si>
  <si>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</si>
  <si>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</si>
  <si>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</si>
  <si>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</si>
  <si>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</si>
  <si>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</si>
  <si>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</si>
  <si>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</si>
  <si>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</si>
  <si>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</si>
  <si>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</si>
  <si>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</si>
  <si>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</si>
  <si>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</si>
  <si>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</si>
  <si>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</si>
  <si>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</si>
  <si>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</si>
  <si>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</si>
  <si>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</si>
  <si>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</si>
  <si>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</si>
  <si>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</si>
  <si>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</si>
  <si>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</si>
  <si>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</si>
  <si>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</si>
  <si>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</si>
  <si>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</si>
  <si>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</si>
  <si>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</si>
  <si>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</si>
  <si>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</si>
  <si>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</si>
  <si>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</si>
  <si>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</si>
  <si>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</si>
  <si>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</si>
  <si>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</si>
  <si>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</si>
  <si>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</si>
  <si>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</si>
  <si>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</si>
  <si>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</si>
  <si>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</si>
  <si>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</si>
  <si>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</si>
  <si>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</si>
  <si>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</si>
  <si>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</si>
  <si>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</si>
  <si>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</si>
  <si>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</si>
  <si>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</si>
  <si>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</si>
  <si>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</si>
  <si>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</si>
  <si>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</si>
  <si>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</si>
  <si>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</si>
  <si>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</si>
  <si>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</si>
  <si>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</si>
  <si>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</si>
  <si>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</si>
  <si>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</si>
  <si>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</si>
  <si>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</si>
  <si>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</si>
  <si>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</si>
  <si>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</si>
  <si>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</si>
  <si>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</si>
  <si>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</si>
  <si>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</si>
  <si>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</si>
  <si>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</si>
  <si>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</si>
  <si>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</si>
  <si>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</si>
  <si>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</si>
  <si>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</si>
  <si>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</si>
  <si>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</si>
  <si>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</si>
  <si>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</si>
  <si>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</si>
  <si>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</si>
  <si>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</si>
  <si>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</si>
  <si>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</si>
  <si>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</si>
  <si>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</si>
  <si>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</si>
  <si>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</si>
  <si>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</si>
  <si>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</si>
  <si>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</si>
  <si>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</si>
  <si>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</si>
  <si>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</si>
  <si>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</si>
  <si>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</si>
  <si>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</si>
  <si>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</si>
  <si>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</si>
  <si>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</si>
  <si>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</si>
  <si>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</si>
  <si>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</si>
  <si>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</si>
  <si>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</si>
  <si>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</si>
  <si>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</si>
  <si>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</si>
  <si>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</si>
  <si>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</si>
  <si>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</si>
  <si>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</si>
  <si>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</si>
  <si>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</si>
  <si>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</si>
  <si>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</si>
  <si>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</si>
  <si>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</si>
  <si>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</si>
  <si>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</si>
  <si>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</si>
  <si>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</si>
  <si>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</si>
  <si>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</si>
  <si>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</si>
  <si>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</si>
  <si>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</si>
  <si>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</si>
  <si>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</si>
  <si>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</si>
  <si>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</si>
  <si>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</si>
  <si>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</si>
  <si>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</si>
  <si>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</si>
  <si>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</si>
  <si>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</si>
  <si>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</si>
  <si>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</si>
  <si>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</si>
  <si>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</si>
  <si>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</si>
  <si>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</si>
  <si>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</si>
  <si>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</si>
  <si>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</si>
  <si>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</si>
  <si>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</si>
  <si>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</si>
  <si>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</si>
  <si>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</si>
  <si>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</si>
  <si>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</si>
  <si>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</si>
  <si>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</si>
  <si>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</si>
  <si>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</si>
  <si>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</si>
  <si>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</si>
  <si>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</si>
  <si>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</si>
  <si>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</si>
  <si>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</si>
  <si>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</si>
  <si>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</si>
  <si>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</si>
  <si>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</si>
  <si>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</si>
  <si>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</si>
  <si>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</si>
  <si>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</si>
  <si>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</si>
  <si>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</si>
  <si>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</si>
  <si>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</si>
  <si>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</si>
  <si>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</si>
  <si>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</si>
  <si>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</si>
  <si>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</si>
  <si>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</si>
  <si>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</si>
  <si>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</si>
  <si>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</si>
  <si>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</si>
  <si>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</si>
  <si>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</si>
  <si>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</si>
  <si>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</si>
  <si>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</si>
  <si>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</si>
  <si>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</si>
  <si>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</si>
  <si>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</si>
  <si>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</si>
  <si>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</si>
  <si>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</si>
  <si>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</si>
  <si>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</si>
  <si>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</si>
  <si>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</si>
  <si>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</si>
  <si>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</si>
  <si>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</si>
  <si>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</si>
  <si>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</si>
  <si>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</si>
  <si>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</si>
  <si>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</si>
  <si>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</si>
  <si>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</si>
  <si>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</si>
  <si>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</si>
  <si>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</si>
  <si>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</si>
  <si>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</si>
  <si>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</si>
  <si>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</si>
  <si>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</si>
  <si>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</si>
  <si>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</si>
  <si>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</si>
  <si>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</si>
  <si>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</si>
  <si>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</si>
  <si>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</si>
  <si>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</si>
  <si>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</si>
  <si>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</si>
  <si>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</si>
  <si>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</si>
  <si>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</si>
  <si>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</si>
  <si>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</si>
  <si>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</si>
  <si>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</si>
  <si>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</si>
  <si>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</si>
  <si>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</si>
  <si>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</si>
  <si>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</si>
  <si>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</si>
  <si>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</si>
  <si>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</si>
  <si>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</si>
  <si>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</si>
  <si>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</si>
  <si>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</si>
  <si>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</si>
  <si>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</si>
  <si>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</si>
  <si>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</si>
  <si>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</si>
  <si>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</si>
  <si>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</si>
  <si>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</si>
  <si>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</si>
  <si>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</si>
  <si>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</si>
  <si>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</si>
  <si>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</si>
  <si>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</si>
  <si>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</si>
  <si>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</si>
  <si>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</si>
  <si>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</si>
  <si>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</si>
  <si>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</si>
  <si>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</si>
  <si>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</si>
  <si>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</si>
  <si>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</si>
  <si>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</si>
  <si>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</si>
  <si>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</si>
  <si>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</si>
  <si>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</si>
  <si>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</si>
  <si>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</si>
  <si>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</si>
  <si>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</si>
  <si>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</si>
  <si>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</si>
  <si>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</si>
  <si>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</si>
  <si>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</si>
  <si>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</si>
  <si>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</si>
  <si>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</si>
  <si>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</si>
  <si>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</si>
  <si>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</si>
  <si>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</si>
  <si>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</si>
  <si>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</si>
  <si>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</si>
  <si>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</si>
  <si>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</si>
  <si>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</si>
  <si>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</si>
  <si>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</si>
  <si>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</si>
  <si>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</si>
  <si>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</si>
  <si>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</si>
  <si>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</si>
  <si>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</si>
  <si>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</si>
  <si>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</si>
  <si>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</si>
  <si>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</si>
  <si>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</si>
  <si>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</si>
  <si>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</si>
  <si>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</si>
  <si>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</si>
  <si>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</si>
  <si>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</si>
  <si>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</si>
  <si>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</si>
  <si>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</si>
  <si>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</si>
  <si>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</si>
  <si>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</si>
  <si>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</si>
  <si>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</si>
  <si>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</si>
  <si>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</si>
  <si>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</si>
  <si>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</si>
  <si>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</si>
  <si>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</si>
  <si>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</si>
  <si>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</si>
  <si>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</si>
  <si>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</si>
  <si>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</si>
  <si>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</si>
  <si>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</si>
  <si>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</si>
  <si>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</si>
  <si>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</si>
  <si>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</si>
  <si>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</si>
  <si>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</si>
  <si>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</si>
  <si>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</si>
  <si>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</si>
  <si>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</si>
  <si>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</si>
  <si>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</si>
  <si>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</si>
  <si>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</si>
  <si>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</si>
  <si>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</si>
  <si>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</si>
  <si>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</si>
  <si>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</si>
  <si>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</si>
  <si>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</si>
  <si>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</si>
  <si>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</si>
  <si>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</si>
  <si>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</si>
  <si>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</si>
  <si>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</si>
  <si>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</si>
  <si>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</si>
  <si>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</si>
  <si>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</si>
  <si>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</si>
  <si>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</si>
  <si>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</si>
  <si>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</si>
  <si>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</si>
  <si>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</si>
  <si>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</si>
  <si>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</si>
  <si>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</si>
  <si>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</si>
  <si>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</si>
  <si>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</si>
  <si>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</si>
  <si>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</si>
  <si>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</si>
  <si>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</si>
  <si>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</si>
  <si>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</si>
  <si>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</si>
  <si>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</si>
  <si>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</si>
  <si>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</si>
  <si>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</si>
  <si>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</si>
  <si>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</si>
  <si>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</si>
  <si>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</si>
  <si>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</si>
  <si>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</si>
  <si>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</si>
  <si>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</si>
  <si>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</si>
  <si>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</si>
  <si>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</si>
  <si>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</si>
  <si>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</si>
  <si>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</si>
  <si>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</si>
  <si>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</si>
  <si>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</si>
  <si>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</si>
  <si>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</si>
  <si>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</si>
  <si>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</si>
  <si>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</si>
  <si>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</si>
  <si>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</si>
  <si>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</si>
  <si>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</si>
  <si>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</si>
  <si>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</si>
  <si>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</si>
  <si>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</si>
  <si>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</si>
  <si>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</si>
  <si>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</si>
  <si>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</si>
  <si>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</si>
  <si>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</si>
  <si>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</si>
  <si>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</si>
  <si>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</si>
  <si>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</si>
  <si>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</si>
  <si>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</si>
  <si>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</si>
  <si>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</si>
  <si>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</si>
  <si>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</si>
  <si>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</si>
  <si>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</si>
  <si>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</si>
  <si>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</si>
  <si>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</si>
  <si>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</si>
  <si>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</si>
  <si>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</si>
  <si>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</si>
  <si>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</si>
  <si>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</si>
  <si>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</si>
  <si>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</si>
  <si>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</si>
  <si>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</si>
  <si>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</si>
  <si>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</si>
  <si>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</si>
  <si>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</si>
  <si>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</si>
  <si>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</si>
  <si>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</si>
  <si>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</si>
  <si>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</si>
  <si>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</si>
  <si>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</si>
  <si>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</si>
  <si>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</si>
  <si>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</si>
  <si>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</si>
  <si>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</si>
  <si>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</si>
  <si>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</si>
  <si>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</si>
  <si>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</si>
  <si>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</si>
  <si>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</si>
  <si>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</si>
  <si>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</si>
  <si>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</si>
  <si>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</si>
  <si>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</si>
  <si>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</si>
  <si>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</si>
  <si>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</si>
  <si>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</si>
  <si>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</si>
  <si>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</si>
  <si>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</si>
  <si>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</si>
  <si>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</si>
  <si>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</si>
  <si>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</si>
  <si>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</si>
  <si>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</si>
  <si>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</si>
  <si>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</si>
  <si>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</si>
  <si>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</si>
  <si>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</si>
  <si>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</si>
  <si>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</si>
  <si>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</si>
  <si>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</si>
  <si>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</si>
  <si>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</si>
  <si>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</si>
  <si>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</si>
  <si>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</si>
  <si>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</si>
  <si>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</si>
  <si>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</si>
  <si>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</si>
  <si>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</si>
  <si>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</si>
  <si>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</si>
  <si>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</si>
  <si>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</si>
  <si>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</si>
  <si>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</si>
  <si>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</si>
  <si>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</si>
  <si>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</si>
  <si>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</si>
  <si>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</si>
  <si>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</si>
  <si>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</si>
  <si>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</si>
  <si>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</si>
  <si>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</si>
  <si>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</si>
  <si>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</si>
  <si>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</si>
  <si>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</si>
  <si>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</si>
  <si>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</si>
  <si>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</si>
  <si>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</si>
  <si>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</si>
  <si>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</si>
  <si>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</si>
  <si>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</si>
  <si>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</si>
  <si>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</si>
  <si>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</si>
  <si>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</si>
  <si>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</si>
  <si>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</si>
  <si>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</si>
  <si>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</si>
  <si>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</si>
  <si>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</si>
  <si>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</si>
  <si>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</si>
  <si>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</si>
  <si>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</si>
  <si>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</si>
  <si>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</si>
  <si>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</si>
  <si>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</si>
  <si>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</si>
  <si>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</si>
  <si>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</si>
  <si>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</si>
  <si>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</si>
  <si>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</si>
  <si>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</si>
  <si>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</si>
  <si>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</si>
  <si>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</si>
  <si>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</si>
  <si>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</si>
  <si>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</si>
  <si>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</si>
  <si>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</si>
  <si>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</si>
  <si>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</si>
  <si>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</si>
  <si>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</si>
  <si>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</si>
  <si>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</si>
  <si>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</si>
  <si>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</si>
  <si>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</si>
  <si>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</si>
  <si>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</si>
  <si>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</si>
  <si>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</si>
  <si>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</si>
  <si>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</si>
  <si>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</si>
  <si>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</si>
  <si>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</si>
  <si>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</si>
  <si>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</si>
  <si>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</si>
  <si>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</si>
  <si>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</si>
  <si>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</si>
  <si>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</si>
  <si>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</si>
  <si>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</si>
  <si>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</si>
  <si>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</si>
  <si>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</si>
  <si>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</si>
  <si>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</si>
  <si>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</si>
  <si>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</si>
  <si>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</si>
  <si>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</si>
  <si>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</si>
  <si>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</si>
  <si>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</si>
  <si>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</si>
  <si>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</si>
  <si>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</si>
  <si>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</si>
  <si>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</si>
  <si>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</si>
  <si>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</si>
  <si>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</si>
  <si>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</si>
  <si>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</si>
  <si>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</si>
  <si>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</si>
  <si>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</si>
  <si>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</si>
  <si>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</si>
  <si>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</si>
  <si>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</si>
  <si>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</si>
  <si>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</si>
  <si>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</si>
  <si>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</si>
  <si>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</si>
  <si>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</si>
  <si>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</si>
  <si>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</si>
  <si>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</si>
  <si>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</si>
  <si>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</si>
  <si>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</si>
  <si>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</si>
  <si>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</si>
  <si>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</si>
  <si>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</si>
  <si>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</si>
  <si>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</si>
  <si>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</si>
  <si>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</si>
  <si>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</si>
  <si>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</si>
  <si>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</si>
  <si>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</si>
  <si>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</si>
  <si>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</si>
  <si>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</si>
  <si>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</si>
  <si>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</si>
  <si>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</si>
  <si>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</si>
  <si>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</si>
  <si>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</si>
  <si>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</si>
  <si>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</si>
  <si>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</si>
  <si>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</si>
  <si>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</si>
  <si>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</si>
  <si>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</si>
  <si>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</si>
  <si>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</si>
  <si>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</si>
  <si>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</si>
  <si>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</si>
  <si>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</si>
  <si>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</si>
  <si>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</si>
  <si>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</si>
  <si>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</si>
  <si>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</si>
  <si>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</si>
  <si>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</si>
  <si>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</si>
  <si>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</si>
  <si>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</si>
  <si>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</si>
  <si>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</si>
  <si>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</si>
  <si>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</si>
  <si>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</si>
  <si>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</si>
  <si>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</si>
  <si>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</si>
  <si>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</si>
  <si>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</si>
  <si>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</si>
  <si>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</si>
  <si>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</si>
  <si>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</si>
  <si>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</si>
  <si>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</si>
  <si>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</si>
  <si>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</si>
  <si>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</si>
  <si>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</si>
  <si>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</si>
  <si>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</si>
  <si>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</si>
  <si>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</si>
  <si>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</si>
  <si>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</si>
  <si>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</si>
  <si>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</si>
  <si>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</si>
  <si>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</si>
  <si>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</si>
  <si>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</si>
  <si>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</si>
  <si>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</si>
  <si>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</si>
  <si>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</si>
  <si>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</si>
  <si>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</si>
  <si>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</si>
  <si>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</si>
  <si>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</si>
  <si>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</si>
  <si>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</si>
  <si>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</si>
  <si>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</si>
  <si>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</si>
  <si>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</si>
  <si>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</si>
  <si>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</si>
  <si>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</si>
  <si>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</si>
  <si>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</si>
  <si>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</si>
  <si>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</si>
  <si>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</si>
  <si>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</si>
  <si>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</si>
  <si>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</si>
  <si>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</si>
  <si>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</si>
  <si>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</si>
  <si>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</si>
  <si>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</si>
  <si>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</si>
  <si>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</si>
  <si>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</si>
  <si>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</si>
  <si>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</si>
  <si>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</si>
  <si>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</si>
  <si>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</si>
  <si>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</si>
  <si>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</si>
  <si>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</si>
  <si>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</si>
  <si>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</si>
  <si>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</si>
  <si>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</si>
  <si>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</si>
  <si>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</si>
  <si>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</si>
  <si>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</si>
  <si>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</si>
  <si>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</si>
  <si>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</si>
  <si>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</si>
  <si>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</si>
  <si>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</si>
  <si>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</si>
  <si>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</si>
  <si>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</si>
  <si>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</si>
  <si>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</si>
  <si>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</si>
  <si>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</si>
  <si>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</si>
  <si>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</si>
  <si>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</si>
  <si>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</si>
  <si>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</si>
  <si>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</si>
  <si>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</si>
  <si>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</si>
  <si>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</si>
  <si>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</si>
  <si>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</si>
  <si>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</si>
  <si>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</si>
  <si>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</si>
  <si>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</si>
  <si>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</si>
  <si>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</si>
  <si>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</si>
  <si>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</si>
  <si>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</si>
  <si>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</si>
  <si>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</si>
  <si>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</si>
  <si>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</si>
  <si>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</si>
  <si>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</si>
  <si>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</si>
  <si>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</si>
  <si>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</si>
  <si>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</si>
  <si>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</si>
  <si>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</si>
  <si>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</si>
  <si>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</si>
  <si>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</si>
  <si>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</si>
  <si>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</si>
  <si>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</si>
  <si>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</si>
  <si>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</si>
  <si>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</si>
  <si>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</si>
  <si>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</si>
  <si>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</si>
  <si>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</si>
  <si>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</si>
  <si>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</si>
  <si>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</si>
  <si>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</si>
  <si>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</si>
  <si>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</si>
  <si>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</si>
  <si>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</si>
  <si>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</si>
  <si>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</si>
  <si>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</si>
  <si>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</si>
  <si>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</si>
  <si>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</si>
  <si>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</si>
  <si>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</si>
  <si>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</si>
  <si>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</si>
  <si>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</si>
  <si>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</si>
  <si>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</si>
  <si>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</si>
  <si>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</si>
  <si>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</si>
  <si>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</si>
  <si>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</si>
  <si>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</si>
  <si>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</si>
  <si>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</si>
  <si>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</si>
  <si>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</si>
  <si>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</si>
  <si>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</si>
  <si>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</si>
  <si>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</si>
  <si>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</si>
  <si>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</si>
  <si>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</si>
  <si>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</si>
  <si>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</si>
  <si>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</si>
  <si>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</si>
  <si>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</si>
  <si>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</si>
  <si>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</si>
  <si>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</si>
  <si>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</si>
  <si>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</si>
  <si>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</si>
  <si>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</si>
  <si>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</si>
  <si>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</si>
  <si>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</si>
  <si>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</si>
  <si>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</si>
  <si>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</si>
  <si>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</si>
  <si>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</si>
  <si>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</si>
  <si>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</si>
  <si>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</si>
  <si>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</si>
  <si>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</si>
  <si>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</si>
  <si>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</si>
  <si>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</si>
  <si>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</si>
  <si>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</si>
  <si>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</si>
  <si>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</si>
  <si>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</si>
  <si>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</si>
  <si>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</si>
  <si>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</si>
  <si>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</si>
  <si>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</si>
  <si>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</si>
  <si>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</si>
  <si>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</si>
  <si>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</si>
  <si>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</si>
  <si>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</si>
  <si>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</si>
  <si>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</si>
  <si>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</si>
  <si>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</si>
  <si>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</si>
  <si>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</si>
  <si>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</si>
  <si>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</si>
  <si>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</si>
  <si>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</si>
  <si>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</si>
  <si>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</si>
  <si>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</si>
  <si>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</si>
  <si>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</si>
  <si>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</si>
  <si>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</si>
  <si>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</si>
  <si>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</si>
  <si>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</si>
  <si>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</si>
  <si>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</si>
  <si>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</si>
  <si>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</si>
  <si>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</si>
  <si>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</si>
  <si>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</si>
  <si>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</si>
  <si>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</si>
  <si>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</si>
  <si>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</si>
  <si>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</si>
  <si>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</si>
  <si>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</si>
  <si>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</si>
  <si>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</si>
  <si>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</si>
  <si>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</si>
  <si>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</si>
  <si>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</si>
  <si>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</si>
  <si>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</si>
  <si>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</si>
  <si>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</si>
  <si>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</si>
  <si>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</si>
  <si>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</si>
  <si>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</si>
  <si>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</si>
  <si>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</si>
  <si>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</si>
  <si>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</si>
  <si>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</si>
  <si>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</si>
  <si>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</si>
  <si>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</si>
  <si>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</si>
  <si>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</si>
  <si>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</si>
  <si>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</si>
  <si>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</si>
  <si>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</si>
  <si>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</si>
  <si>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</si>
  <si>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</si>
  <si>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</si>
  <si>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</si>
  <si>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</si>
  <si>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</si>
  <si>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</si>
  <si>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</si>
  <si>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</si>
  <si>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</si>
  <si>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</si>
  <si>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</si>
  <si>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</si>
  <si>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</si>
  <si>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</si>
  <si>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</si>
  <si>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</si>
  <si>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</si>
  <si>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</si>
  <si>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</si>
  <si>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</si>
  <si>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</si>
  <si>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</si>
  <si>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</si>
  <si>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</si>
  <si>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</si>
  <si>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</si>
  <si>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</si>
  <si>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</si>
  <si>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</si>
  <si>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</si>
  <si>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</si>
  <si>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</si>
  <si>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</si>
  <si>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</si>
  <si>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</si>
  <si>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</si>
  <si>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</si>
  <si>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</si>
  <si>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</si>
  <si>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</si>
  <si>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</si>
  <si>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</si>
  <si>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</si>
  <si>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</si>
  <si>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</si>
  <si>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</si>
  <si>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</si>
  <si>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</si>
  <si>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</si>
  <si>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</si>
  <si>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</si>
  <si>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</si>
  <si>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</si>
  <si>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</si>
  <si>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</si>
  <si>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</si>
  <si>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</si>
  <si>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</si>
  <si>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</si>
  <si>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</si>
  <si>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</si>
  <si>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</si>
  <si>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</si>
  <si>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</si>
  <si>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</si>
  <si>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</si>
  <si>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</si>
  <si>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</si>
  <si>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</si>
  <si>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</si>
  <si>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</si>
  <si>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</si>
  <si>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</si>
  <si>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</si>
  <si>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</si>
  <si>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</si>
  <si>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</si>
  <si>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</si>
  <si>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</si>
  <si>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</si>
  <si>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</si>
  <si>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</si>
  <si>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</si>
  <si>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</si>
  <si>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</si>
  <si>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</si>
  <si>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</si>
  <si>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</si>
  <si>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</si>
  <si>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</si>
  <si>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</si>
  <si>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</si>
  <si>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</si>
  <si>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</si>
  <si>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</si>
  <si>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</si>
  <si>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</si>
  <si>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</si>
  <si>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</si>
  <si>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</si>
  <si>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</si>
  <si>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</si>
  <si>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</si>
  <si>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</si>
  <si>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</si>
  <si>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</si>
  <si>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</si>
  <si>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</si>
  <si>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</si>
  <si>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</si>
  <si>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</si>
  <si>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</si>
  <si>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</si>
  <si>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</si>
  <si>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</si>
  <si>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</si>
  <si>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</si>
  <si>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</si>
  <si>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</si>
  <si>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</si>
  <si>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</si>
  <si>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</si>
  <si>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</si>
  <si>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</si>
  <si>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</si>
  <si>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</si>
  <si>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</si>
  <si>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</si>
  <si>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</si>
  <si>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</si>
  <si>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</si>
  <si>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</si>
  <si>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</si>
  <si>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</si>
  <si>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</si>
  <si>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</si>
  <si>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</si>
  <si>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</si>
  <si>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</si>
  <si>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</si>
  <si>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</si>
  <si>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</si>
  <si>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</si>
  <si>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</si>
  <si>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</si>
  <si>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</si>
  <si>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</si>
  <si>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</si>
  <si>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</si>
  <si>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</si>
  <si>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</si>
  <si>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</si>
  <si>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</si>
  <si>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</si>
  <si>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</si>
  <si>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</si>
  <si>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</si>
  <si>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</si>
  <si>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</si>
  <si>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</si>
  <si>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</si>
  <si>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</si>
  <si>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</si>
  <si>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</si>
  <si>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</si>
  <si>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</si>
  <si>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</si>
  <si>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</si>
  <si>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</si>
  <si>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</si>
  <si>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</si>
  <si>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</si>
  <si>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</si>
  <si>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</si>
  <si>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</si>
  <si>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</si>
  <si>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</si>
  <si>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</si>
  <si>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</si>
  <si>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</si>
  <si>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</si>
  <si>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</si>
  <si>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</si>
  <si>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</si>
  <si>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</si>
  <si>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</si>
  <si>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</si>
  <si>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</si>
  <si>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</si>
  <si>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</si>
  <si>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</si>
  <si>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</si>
  <si>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</si>
  <si>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</si>
  <si>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</si>
  <si>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</si>
  <si>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</si>
  <si>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</si>
  <si>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</si>
  <si>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</si>
  <si>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</si>
  <si>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</si>
  <si>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</si>
  <si>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</si>
  <si>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</si>
  <si>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</si>
  <si>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</si>
  <si>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</si>
  <si>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</si>
  <si>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</si>
  <si>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</si>
  <si>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</si>
  <si>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</si>
  <si>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</si>
  <si>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</si>
  <si>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</si>
  <si>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</si>
  <si>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</si>
  <si>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</si>
  <si>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</si>
  <si>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</si>
  <si>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</si>
  <si>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</si>
  <si>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</si>
  <si>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</si>
  <si>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</si>
  <si>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</si>
  <si>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</si>
  <si>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</si>
  <si>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</si>
  <si>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</si>
  <si>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</si>
  <si>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</si>
  <si>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</si>
  <si>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</si>
  <si>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</si>
  <si>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</si>
  <si>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</si>
  <si>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</si>
  <si>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</si>
  <si>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</si>
  <si>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</si>
  <si>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</si>
  <si>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</si>
  <si>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</si>
  <si>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</si>
  <si>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</si>
  <si>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</si>
  <si>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</si>
  <si>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</si>
  <si>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</si>
  <si>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</si>
  <si>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</si>
  <si>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</si>
  <si>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</si>
  <si>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</si>
  <si>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</si>
  <si>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</si>
  <si>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</si>
  <si>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</si>
  <si>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</si>
  <si>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</si>
  <si>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</si>
  <si>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</si>
  <si>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</si>
  <si>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</si>
  <si>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</si>
  <si>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</si>
  <si>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</si>
  <si>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</si>
  <si>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</si>
  <si>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</si>
  <si>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</si>
  <si>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</si>
  <si>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</si>
  <si>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</si>
  <si>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</si>
  <si>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</si>
  <si>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</si>
  <si>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</si>
  <si>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</si>
  <si>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</si>
  <si>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</si>
  <si>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</si>
  <si>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</si>
  <si>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</si>
  <si>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</si>
  <si>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</si>
  <si>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</si>
  <si>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</si>
  <si>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</si>
  <si>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</si>
  <si>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</si>
  <si>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</si>
  <si>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</si>
  <si>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</si>
  <si>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</si>
  <si>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</si>
  <si>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</si>
  <si>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</si>
  <si>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</si>
  <si>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</si>
  <si>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</si>
  <si>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</si>
  <si>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</si>
  <si>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</si>
  <si>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</si>
  <si>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</si>
  <si>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</si>
  <si>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</si>
  <si>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</si>
  <si>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</si>
  <si>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</si>
  <si>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</si>
  <si>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</si>
  <si>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</si>
  <si>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</si>
  <si>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</si>
  <si>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</si>
  <si>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</si>
  <si>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</si>
  <si>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</si>
  <si>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</si>
  <si>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</si>
  <si>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</si>
  <si>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</si>
  <si>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</si>
  <si>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</si>
  <si>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</si>
  <si>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</si>
  <si>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</si>
  <si>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</si>
  <si>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</si>
  <si>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</si>
  <si>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</si>
  <si>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</si>
  <si>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</si>
  <si>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</si>
  <si>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</si>
  <si>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</si>
  <si>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</si>
  <si>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</si>
  <si>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</si>
  <si>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</si>
  <si>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</si>
  <si>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</si>
  <si>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</si>
  <si>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</si>
  <si>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</si>
  <si>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</si>
  <si>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</si>
  <si>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</si>
  <si>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</si>
  <si>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</si>
  <si>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</si>
  <si>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</si>
  <si>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</si>
  <si>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</si>
  <si>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</si>
  <si>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</si>
  <si>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</si>
  <si>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</si>
  <si>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</si>
  <si>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</si>
  <si>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</si>
  <si>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</si>
  <si>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</si>
  <si>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</si>
  <si>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</si>
  <si>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</si>
  <si>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</si>
  <si>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</si>
  <si>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</si>
  <si>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</si>
  <si>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</si>
  <si>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</si>
  <si>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</si>
  <si>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</si>
  <si>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</si>
  <si>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</si>
  <si>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</si>
  <si>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</si>
  <si>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</si>
  <si>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</si>
  <si>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</si>
  <si>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</si>
  <si>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</si>
  <si>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</si>
  <si>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</si>
  <si>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</si>
  <si>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</si>
  <si>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</si>
  <si>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</si>
  <si>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</si>
  <si>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</si>
  <si>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</si>
  <si>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</si>
  <si>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</si>
  <si>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</si>
  <si>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</si>
  <si>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</si>
  <si>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</si>
  <si>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</si>
  <si>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</si>
  <si>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</si>
  <si>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</si>
  <si>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</si>
  <si>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</si>
  <si>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</si>
  <si>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</si>
  <si>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</si>
  <si>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</si>
  <si>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</si>
  <si>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</si>
  <si>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</si>
  <si>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</si>
  <si>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</si>
  <si>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</si>
  <si>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</si>
  <si>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</si>
  <si>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</si>
  <si>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</si>
  <si>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</si>
  <si>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</si>
  <si>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</si>
  <si>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</si>
  <si>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</si>
  <si>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</si>
  <si>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</si>
  <si>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</si>
  <si>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</si>
  <si>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</si>
  <si>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</si>
  <si>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</si>
  <si>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</si>
  <si>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</si>
  <si>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</si>
  <si>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</si>
  <si>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</si>
  <si>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</si>
  <si>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</si>
  <si>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</si>
  <si>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</si>
  <si>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</si>
  <si>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</si>
  <si>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</si>
  <si>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</si>
  <si>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</si>
  <si>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</si>
  <si>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</si>
  <si>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</si>
  <si>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</si>
  <si>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</si>
  <si>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</si>
  <si>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</si>
  <si>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</si>
  <si>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</si>
  <si>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</si>
  <si>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</si>
  <si>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</si>
  <si>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</si>
  <si>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</si>
  <si>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</si>
  <si>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</si>
  <si>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</si>
  <si>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</si>
  <si>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</si>
  <si>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</si>
  <si>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</si>
  <si>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</si>
  <si>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</si>
  <si>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</si>
  <si>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</si>
  <si>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</si>
  <si>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</si>
  <si>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</si>
  <si>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</si>
  <si>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</si>
  <si>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</si>
  <si>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</si>
  <si>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</si>
  <si>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</si>
  <si>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</si>
  <si>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</si>
  <si>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</si>
  <si>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</si>
  <si>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</si>
  <si>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</si>
  <si>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</si>
  <si>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</si>
  <si>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</si>
  <si>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</si>
  <si>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</si>
  <si>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</si>
  <si>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</si>
  <si>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</si>
  <si>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</si>
  <si>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</si>
  <si>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</si>
  <si>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</si>
  <si>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</si>
  <si>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</si>
  <si>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</si>
  <si>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</si>
  <si>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</si>
  <si>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</si>
  <si>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</si>
  <si>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</si>
  <si>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</si>
  <si>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</si>
  <si>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</si>
  <si>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</si>
  <si>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</si>
  <si>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</si>
  <si>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</si>
  <si>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</si>
  <si>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</si>
  <si>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</si>
  <si>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</si>
  <si>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</si>
  <si>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</si>
  <si>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</si>
  <si>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</si>
  <si>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</si>
  <si>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</si>
  <si>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</si>
  <si>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</si>
  <si>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</si>
  <si>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</si>
  <si>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</si>
  <si>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</si>
  <si>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</si>
  <si>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</si>
  <si>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</si>
  <si>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</si>
  <si>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</si>
  <si>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</si>
  <si>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</si>
  <si>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</si>
  <si>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</si>
  <si>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</si>
  <si>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</si>
  <si>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</si>
  <si>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</si>
  <si>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</si>
  <si>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</si>
  <si>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</si>
  <si>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</si>
  <si>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</si>
  <si>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</si>
  <si>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</si>
  <si>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</si>
  <si>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</si>
  <si>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</si>
  <si>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</si>
  <si>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</si>
  <si>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</si>
  <si>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</si>
  <si>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</si>
  <si>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</si>
  <si>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</si>
  <si>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</si>
  <si>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</si>
  <si>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</si>
  <si>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</si>
  <si>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</si>
  <si>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</si>
  <si>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</si>
  <si>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</si>
  <si>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</si>
  <si>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</si>
  <si>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</si>
  <si>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</si>
  <si>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</si>
  <si>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</si>
  <si>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</si>
  <si>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</si>
  <si>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</si>
  <si>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</si>
  <si>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</si>
  <si>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</si>
  <si>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</si>
  <si>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</si>
  <si>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</si>
  <si>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</si>
  <si>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</si>
  <si>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</si>
  <si>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</si>
  <si>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</si>
  <si>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</si>
  <si>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</si>
  <si>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</si>
  <si>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</si>
  <si>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</si>
  <si>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</si>
  <si>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</si>
  <si>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</si>
  <si>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</si>
  <si>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</si>
  <si>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</si>
  <si>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</si>
  <si>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</si>
  <si>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</si>
  <si>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</si>
  <si>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</si>
  <si>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</si>
  <si>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</si>
  <si>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</si>
  <si>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</si>
  <si>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</si>
  <si>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</si>
  <si>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</si>
  <si>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</si>
  <si>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</si>
  <si>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</si>
  <si>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</si>
  <si>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</si>
  <si>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</si>
  <si>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</si>
  <si>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</si>
  <si>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</si>
  <si>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</si>
  <si>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</si>
  <si>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</si>
  <si>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</si>
  <si>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</si>
  <si>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</si>
  <si>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</si>
  <si>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</si>
  <si>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</si>
  <si>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</si>
  <si>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</si>
  <si>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</si>
  <si>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</si>
  <si>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</si>
  <si>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</si>
  <si>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</si>
  <si>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</si>
  <si>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</si>
  <si>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</si>
  <si>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</si>
  <si>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</si>
  <si>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</si>
  <si>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</si>
  <si>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</si>
  <si>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</si>
  <si>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</si>
  <si>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</si>
  <si>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</si>
  <si>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</si>
  <si>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</si>
  <si>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</si>
  <si>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</si>
  <si>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</si>
  <si>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</si>
  <si>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</si>
  <si>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</si>
  <si>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</si>
  <si>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</si>
  <si>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</si>
  <si>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</si>
  <si>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</si>
  <si>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</si>
  <si>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</si>
  <si>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</si>
  <si>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</si>
  <si>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</si>
  <si>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</si>
  <si>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</si>
  <si>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</si>
  <si>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</si>
  <si>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</si>
  <si>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</si>
  <si>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</si>
  <si>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</si>
  <si>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</si>
  <si>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</si>
  <si>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</si>
  <si>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</si>
  <si>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</si>
  <si>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</si>
  <si>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</si>
  <si>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</si>
  <si>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</si>
  <si>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</si>
  <si>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</si>
  <si>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</si>
  <si>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</si>
  <si>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</si>
  <si>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</si>
  <si>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</si>
  <si>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</si>
  <si>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</si>
  <si>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</si>
  <si>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</si>
  <si>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</si>
  <si>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</si>
  <si>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</si>
  <si>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</si>
  <si>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</si>
  <si>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</si>
  <si>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</si>
  <si>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</si>
  <si>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</si>
  <si>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</si>
  <si>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</si>
  <si>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</si>
  <si>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</si>
  <si>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</si>
  <si>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</si>
  <si>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</si>
  <si>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</si>
  <si>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</si>
  <si>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</si>
  <si>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</si>
  <si>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</si>
  <si>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</si>
  <si>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</si>
  <si>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</si>
  <si>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</si>
  <si>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</si>
  <si>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</si>
  <si>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</si>
  <si>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</si>
  <si>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</si>
  <si>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</si>
  <si>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</si>
  <si>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</si>
  <si>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</si>
  <si>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</si>
  <si>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</si>
  <si>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</si>
  <si>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</si>
  <si>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</si>
  <si>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</si>
  <si>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</si>
  <si>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</si>
  <si>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</si>
  <si>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</si>
  <si>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</si>
  <si>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</si>
  <si>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</si>
  <si>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</si>
  <si>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</si>
  <si>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</si>
  <si>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</si>
  <si>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</si>
  <si>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</si>
  <si>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</si>
  <si>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</si>
  <si>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</si>
  <si>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</si>
  <si>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</si>
  <si>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</si>
  <si>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</si>
  <si>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</si>
  <si>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</si>
  <si>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</si>
  <si>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</si>
  <si>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</si>
  <si>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</si>
  <si>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</si>
  <si>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</si>
  <si>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</si>
  <si>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</si>
  <si>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</si>
  <si>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</si>
  <si>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</si>
  <si>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</si>
  <si>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</si>
  <si>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</si>
  <si>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</si>
  <si>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</si>
  <si>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</si>
  <si>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</si>
  <si>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</si>
  <si>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</si>
  <si>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</si>
  <si>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</si>
  <si>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</si>
  <si>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</si>
  <si>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</si>
  <si>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</si>
  <si>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</si>
  <si>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</si>
  <si>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</si>
  <si>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</si>
  <si>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</si>
  <si>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</si>
  <si>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</si>
  <si>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</si>
  <si>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</si>
  <si>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</si>
  <si>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</si>
  <si>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</si>
  <si>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</si>
  <si>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</si>
  <si>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</si>
  <si>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</si>
  <si>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</si>
  <si>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</si>
  <si>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</si>
  <si>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</si>
  <si>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</si>
  <si>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</si>
  <si>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</si>
  <si>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</si>
  <si>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</si>
  <si>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</si>
  <si>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</si>
  <si>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</si>
  <si>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</si>
  <si>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</si>
  <si>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</si>
  <si>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</si>
  <si>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</si>
  <si>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</si>
  <si>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</si>
  <si>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</si>
  <si>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</si>
  <si>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</si>
  <si>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</si>
  <si>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</si>
  <si>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</si>
  <si>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</si>
  <si>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</si>
  <si>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</si>
  <si>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</si>
  <si>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</si>
  <si>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</si>
  <si>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</si>
  <si>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</si>
  <si>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</si>
  <si>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</si>
  <si>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</si>
  <si>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</si>
  <si>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</si>
  <si>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</si>
  <si>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</si>
  <si>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</si>
  <si>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</si>
  <si>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</si>
  <si>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</si>
  <si>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</si>
  <si>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</si>
  <si>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</si>
  <si>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</si>
  <si>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</si>
  <si>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</si>
  <si>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</si>
  <si>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</si>
  <si>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</si>
  <si>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</si>
  <si>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</si>
  <si>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</si>
  <si>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</si>
  <si>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</si>
  <si>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</si>
  <si>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</si>
  <si>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</si>
  <si>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</si>
  <si>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</si>
  <si>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</si>
  <si>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</si>
  <si>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</si>
  <si>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</si>
  <si>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</si>
  <si>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</si>
  <si>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</si>
  <si>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</si>
  <si>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</si>
  <si>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</si>
  <si>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</si>
  <si>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</si>
  <si>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</si>
  <si>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</si>
  <si>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</si>
  <si>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</si>
  <si>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</si>
  <si>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</si>
  <si>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</si>
  <si>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</si>
  <si>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</si>
  <si>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</si>
  <si>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</si>
  <si>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</si>
  <si>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</si>
  <si>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</si>
  <si>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</si>
  <si>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</si>
  <si>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</si>
  <si>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</si>
  <si>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</si>
  <si>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</si>
  <si>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</si>
  <si>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</si>
  <si>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</si>
  <si>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</si>
  <si>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</si>
  <si>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</si>
  <si>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</si>
  <si>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</si>
  <si>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</si>
  <si>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</si>
  <si>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</si>
  <si>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</si>
  <si>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</si>
  <si>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</si>
  <si>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</si>
  <si>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</si>
  <si>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</si>
  <si>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</si>
  <si>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</si>
  <si>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</si>
  <si>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</si>
  <si>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</si>
  <si>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</si>
  <si>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</si>
  <si>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</si>
  <si>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</si>
  <si>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</si>
  <si>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</si>
  <si>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</si>
  <si>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</si>
  <si>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</si>
  <si>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</si>
  <si>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</si>
  <si>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</si>
  <si>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</si>
  <si>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</si>
  <si>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</si>
  <si>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</si>
  <si>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</si>
  <si>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</si>
  <si>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</si>
  <si>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</si>
  <si>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</si>
  <si>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</si>
  <si>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</si>
  <si>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</si>
  <si>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</si>
  <si>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</si>
  <si>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</si>
  <si>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</si>
  <si>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</si>
  <si>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</si>
  <si>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</si>
  <si>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</si>
  <si>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</si>
  <si>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</si>
  <si>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</si>
  <si>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</si>
  <si>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</si>
  <si>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</si>
  <si>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</si>
  <si>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</si>
  <si>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</si>
  <si>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</si>
  <si>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</si>
  <si>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</si>
  <si>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</si>
  <si>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</si>
  <si>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</si>
  <si>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</si>
  <si>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</si>
  <si>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</si>
  <si>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</si>
  <si>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</si>
  <si>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</si>
  <si>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</si>
  <si>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</si>
  <si>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</si>
  <si>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</si>
  <si>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</si>
  <si>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</si>
  <si>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</si>
  <si>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</si>
  <si>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</si>
  <si>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</si>
  <si>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</si>
  <si>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</si>
  <si>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</si>
  <si>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</si>
  <si>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</si>
  <si>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</si>
  <si>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</si>
  <si>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</si>
  <si>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</si>
  <si>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</si>
  <si>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</si>
  <si>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</si>
  <si>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</si>
  <si>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</si>
  <si>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</si>
  <si>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</si>
  <si>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</si>
  <si>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</si>
  <si>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</si>
  <si>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</si>
  <si>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</si>
  <si>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</si>
  <si>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</si>
  <si>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</si>
  <si>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</si>
  <si>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</si>
  <si>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</si>
  <si>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</si>
  <si>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</si>
  <si>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</si>
  <si>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</si>
  <si>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</si>
  <si>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</si>
  <si>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</si>
  <si>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</si>
  <si>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</si>
  <si>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</si>
  <si>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</si>
  <si>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</si>
  <si>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</si>
  <si>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</si>
  <si>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</si>
  <si>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</si>
  <si>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</si>
  <si>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</si>
  <si>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</si>
  <si>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</si>
  <si>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</si>
  <si>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</si>
  <si>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</si>
  <si>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</si>
  <si>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</si>
  <si>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</si>
  <si>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</si>
  <si>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</si>
  <si>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</si>
  <si>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</si>
  <si>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</si>
  <si>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</si>
  <si>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</si>
  <si>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</si>
  <si>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</si>
  <si>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</si>
  <si>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</si>
  <si>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</si>
  <si>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</si>
  <si>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</si>
  <si>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</si>
  <si>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</si>
  <si>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</si>
  <si>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</si>
  <si>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</si>
  <si>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</si>
  <si>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</si>
  <si>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</si>
  <si>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</si>
  <si>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</si>
  <si>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</si>
  <si>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</si>
  <si>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</si>
  <si>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</si>
  <si>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</si>
  <si>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</si>
  <si>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</si>
  <si>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</si>
  <si>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</si>
  <si>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</si>
  <si>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</si>
  <si>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</si>
  <si>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</si>
  <si>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</si>
  <si>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</si>
  <si>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</si>
  <si>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</si>
  <si>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</si>
  <si>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</si>
  <si>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</si>
  <si>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</si>
  <si>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</si>
  <si>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</si>
  <si>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</si>
  <si>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</si>
  <si>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</si>
  <si>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</si>
  <si>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</si>
  <si>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</si>
  <si>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</si>
  <si>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</si>
  <si>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</si>
  <si>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</si>
  <si>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</si>
  <si>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</si>
  <si>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</si>
  <si>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</si>
  <si>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</si>
  <si>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</si>
  <si>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</si>
  <si>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</si>
  <si>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</si>
  <si>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</si>
  <si>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</si>
  <si>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</si>
  <si>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</si>
  <si>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</si>
  <si>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</si>
  <si>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</si>
  <si>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</si>
  <si>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</si>
  <si>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</si>
  <si>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</si>
  <si>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</si>
  <si>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</si>
  <si>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</si>
  <si>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</si>
  <si>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</si>
  <si>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</si>
  <si>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</si>
  <si>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</si>
  <si>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</si>
  <si>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</si>
  <si>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</si>
  <si>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</si>
  <si>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</si>
  <si>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</si>
  <si>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</si>
  <si>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</si>
  <si>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</si>
  <si>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</si>
  <si>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</si>
  <si>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</si>
  <si>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</si>
  <si>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</si>
  <si>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</si>
  <si>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</si>
  <si>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</si>
  <si>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</si>
  <si>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</si>
  <si>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</si>
  <si>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</si>
  <si>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</si>
  <si>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</si>
  <si>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</si>
  <si>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</si>
  <si>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</si>
  <si>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</si>
  <si>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</si>
  <si>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</si>
  <si>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</si>
  <si>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</si>
  <si>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</si>
  <si>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</si>
  <si>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</si>
  <si>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</si>
  <si>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</si>
  <si>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</si>
  <si>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</si>
  <si>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</si>
  <si>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</si>
  <si>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</si>
  <si>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</si>
  <si>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</si>
  <si>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</si>
  <si>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</si>
  <si>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</si>
  <si>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</si>
  <si>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</si>
  <si>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</si>
  <si>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</si>
  <si>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</si>
  <si>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</si>
  <si>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</si>
  <si>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</si>
  <si>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</si>
  <si>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</si>
  <si>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</si>
  <si>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</si>
  <si>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</si>
  <si>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</si>
  <si>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</si>
  <si>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</si>
  <si>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</si>
  <si>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</si>
  <si>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</si>
  <si>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</si>
  <si>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</si>
  <si>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</si>
  <si>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</si>
  <si>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</si>
  <si>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</si>
  <si>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</si>
  <si>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</si>
  <si>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</si>
  <si>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</si>
  <si>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</si>
  <si>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</si>
  <si>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</si>
  <si>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</si>
  <si>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</si>
  <si>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</si>
  <si>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</si>
  <si>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</si>
  <si>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</si>
  <si>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</si>
  <si>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</si>
  <si>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</si>
  <si>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</si>
  <si>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</si>
  <si>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</si>
  <si>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</si>
  <si>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</si>
  <si>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</si>
  <si>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</si>
  <si>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</si>
  <si>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</si>
  <si>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</si>
  <si>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</si>
  <si>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</si>
  <si>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</si>
  <si>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</si>
  <si>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</si>
  <si>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</si>
  <si>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</si>
  <si>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</si>
  <si>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</si>
  <si>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</si>
  <si>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</si>
  <si>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</si>
  <si>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</si>
  <si>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</si>
  <si>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</si>
  <si>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</si>
  <si>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</si>
  <si>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</si>
  <si>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</si>
  <si>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</si>
  <si>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</si>
  <si>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</si>
  <si>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</si>
  <si>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</si>
  <si>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</si>
  <si>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</si>
  <si>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</si>
  <si>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</si>
  <si>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</si>
  <si>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</si>
  <si>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</si>
  <si>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</si>
  <si>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</si>
  <si>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</si>
  <si>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</si>
  <si>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</si>
  <si>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</si>
  <si>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</si>
  <si>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</si>
  <si>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</si>
  <si>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</si>
  <si>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</si>
  <si>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</si>
  <si>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</si>
  <si>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</si>
  <si>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</si>
  <si>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</si>
  <si>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</si>
  <si>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</si>
  <si>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</si>
  <si>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</si>
  <si>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</si>
  <si>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</si>
  <si>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</si>
  <si>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</si>
  <si>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</si>
  <si>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</si>
  <si>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</si>
  <si>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</si>
  <si>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</si>
  <si>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</si>
  <si>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</si>
  <si>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</si>
  <si>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</si>
  <si>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</si>
  <si>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</si>
  <si>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</si>
  <si>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</si>
  <si>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</si>
  <si>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</si>
  <si>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</si>
  <si>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</si>
  <si>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</si>
  <si>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</si>
  <si>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</si>
  <si>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</si>
  <si>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</si>
  <si>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</si>
  <si>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</si>
  <si>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</si>
  <si>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</si>
  <si>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</si>
  <si>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</si>
  <si>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</si>
  <si>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</si>
  <si>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</si>
  <si>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</si>
  <si>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</si>
  <si>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</si>
  <si>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</si>
  <si>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</si>
  <si>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</si>
  <si>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</si>
  <si>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</si>
  <si>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</si>
  <si>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</si>
  <si>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</si>
  <si>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</si>
  <si>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</si>
  <si>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</si>
  <si>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</si>
  <si>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</si>
  <si>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</si>
  <si>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</si>
  <si>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</si>
  <si>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</si>
  <si>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</si>
  <si>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</si>
  <si>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</si>
  <si>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</si>
  <si>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</si>
  <si>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</si>
  <si>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</si>
  <si>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</si>
  <si>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</si>
  <si>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</si>
  <si>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</si>
  <si>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</si>
  <si>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</si>
  <si>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</si>
  <si>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</si>
  <si>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</si>
  <si>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</si>
  <si>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</si>
  <si>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</si>
  <si>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</si>
  <si>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</si>
  <si>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</si>
  <si>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</si>
  <si>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</si>
  <si>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</si>
  <si>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</si>
  <si>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</si>
  <si>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</si>
  <si>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</si>
  <si>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</si>
  <si>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</si>
  <si>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</si>
  <si>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</si>
  <si>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</si>
  <si>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</si>
  <si>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</si>
  <si>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</si>
  <si>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</si>
  <si>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</si>
  <si>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</si>
  <si>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</si>
  <si>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</si>
  <si>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</si>
  <si>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</si>
  <si>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</si>
  <si>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</si>
  <si>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</si>
  <si>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</si>
  <si>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</si>
  <si>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</si>
  <si>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</si>
  <si>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</si>
  <si>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</si>
  <si>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</si>
  <si>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</si>
  <si>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</si>
  <si>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</si>
  <si>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</si>
  <si>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</si>
  <si>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</si>
  <si>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</si>
  <si>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</si>
  <si>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</si>
  <si>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</si>
  <si>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</si>
  <si>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</si>
  <si>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</si>
  <si>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</si>
  <si>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</si>
  <si>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</si>
  <si>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</si>
  <si>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</si>
  <si>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</si>
  <si>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</si>
  <si>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</si>
  <si>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</si>
  <si>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</si>
  <si>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</si>
  <si>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</si>
  <si>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</si>
  <si>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</si>
  <si>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</si>
  <si>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</si>
  <si>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</si>
  <si>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</si>
  <si>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</si>
  <si>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</si>
  <si>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</si>
  <si>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</si>
  <si>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</si>
  <si>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</si>
  <si>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</si>
  <si>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</si>
  <si>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</si>
  <si>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</si>
  <si>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</si>
  <si>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</si>
  <si>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</si>
  <si>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</si>
  <si>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</si>
  <si>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</si>
  <si>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</si>
  <si>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</si>
  <si>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</si>
  <si>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</si>
  <si>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</si>
  <si>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</si>
  <si>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</si>
  <si>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</si>
  <si>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</si>
  <si>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</si>
  <si>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</si>
  <si>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</si>
  <si>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</si>
  <si>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</si>
  <si>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</si>
  <si>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</si>
  <si>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</si>
  <si>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</si>
  <si>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</si>
  <si>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</si>
  <si>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</si>
  <si>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</si>
  <si>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</si>
  <si>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</si>
  <si>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</si>
  <si>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</si>
  <si>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</si>
  <si>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</si>
  <si>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</si>
  <si>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</si>
  <si>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</si>
  <si>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</si>
  <si>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</si>
  <si>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</si>
  <si>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</si>
  <si>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</si>
  <si>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</si>
  <si>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</si>
  <si>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</si>
  <si>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</si>
  <si>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</si>
  <si>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</si>
  <si>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</si>
  <si>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</si>
  <si>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</si>
  <si>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</si>
  <si>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</si>
  <si>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</si>
  <si>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</si>
  <si>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</si>
  <si>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</si>
  <si>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</si>
  <si>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</si>
  <si>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</si>
  <si>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</si>
  <si>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</si>
  <si>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</si>
  <si>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</si>
  <si>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</si>
  <si>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</si>
  <si>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</si>
  <si>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</si>
  <si>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</si>
  <si>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</si>
  <si>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</si>
  <si>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</si>
  <si>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</si>
  <si>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</si>
  <si>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</si>
  <si>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</si>
  <si>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</si>
  <si>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</si>
  <si>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</si>
  <si>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</si>
  <si>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</si>
  <si>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</si>
  <si>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</si>
  <si>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</si>
  <si>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</si>
  <si>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</si>
  <si>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</si>
  <si>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</si>
  <si>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</si>
  <si>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</si>
  <si>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</si>
  <si>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</si>
  <si>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</si>
  <si>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</si>
  <si>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</si>
  <si>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</si>
  <si>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</si>
  <si>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</si>
  <si>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</si>
  <si>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</si>
  <si>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</si>
  <si>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</si>
  <si>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</si>
  <si>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</si>
  <si>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</si>
  <si>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</si>
  <si>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</si>
  <si>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</si>
  <si>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</si>
  <si>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</si>
  <si>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</si>
  <si>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</si>
  <si>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</si>
  <si>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</si>
  <si>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</si>
  <si>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</si>
  <si>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</si>
  <si>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</si>
  <si>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</si>
  <si>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</si>
  <si>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</si>
  <si>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</si>
  <si>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</si>
  <si>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</si>
  <si>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</si>
  <si>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</si>
  <si>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</si>
  <si>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</si>
  <si>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</si>
  <si>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</si>
  <si>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</si>
  <si>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</si>
  <si>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</si>
  <si>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</si>
  <si>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</si>
  <si>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</si>
  <si>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</si>
  <si>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</si>
  <si>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</si>
  <si>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</si>
  <si>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</si>
  <si>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</si>
  <si>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</si>
  <si>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</si>
  <si>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</si>
  <si>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</si>
  <si>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</si>
  <si>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</si>
  <si>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</si>
  <si>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</si>
  <si>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</si>
  <si>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</si>
  <si>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</si>
  <si>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</si>
  <si>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</si>
  <si>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</si>
  <si>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</si>
  <si>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</si>
  <si>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</si>
  <si>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</si>
  <si>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</si>
  <si>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</si>
  <si>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</si>
  <si>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</si>
  <si>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</si>
  <si>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</si>
  <si>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</si>
  <si>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</si>
  <si>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</si>
  <si>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</si>
  <si>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</si>
  <si>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</si>
  <si>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</si>
  <si>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</si>
  <si>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</si>
  <si>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</si>
  <si>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</si>
  <si>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</si>
  <si>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</si>
  <si>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</si>
  <si>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</si>
  <si>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</si>
  <si>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</si>
  <si>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</si>
  <si>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</si>
  <si>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</si>
  <si>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</si>
  <si>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</si>
  <si>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</si>
  <si>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</si>
  <si>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</si>
  <si>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</si>
  <si>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</si>
  <si>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</si>
  <si>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</si>
  <si>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</si>
  <si>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</si>
  <si>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</si>
  <si>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</si>
  <si>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</si>
  <si>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</si>
  <si>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</si>
  <si>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</si>
  <si>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</si>
  <si>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</si>
  <si>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</si>
  <si>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</si>
  <si>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</si>
  <si>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</si>
  <si>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</si>
  <si>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</si>
  <si>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</si>
  <si>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</si>
  <si>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</si>
  <si>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</si>
  <si>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</si>
  <si>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</si>
  <si>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</si>
  <si>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</si>
  <si>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</si>
  <si>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</si>
  <si>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</si>
  <si>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</si>
  <si>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</si>
  <si>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</si>
  <si>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</si>
  <si>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</si>
  <si>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</si>
  <si>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</si>
  <si>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</si>
  <si>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</si>
  <si>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</si>
  <si>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</si>
  <si>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</si>
  <si>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</si>
  <si>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</si>
  <si>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</si>
  <si>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</si>
  <si>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</si>
  <si>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</si>
  <si>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</si>
  <si>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</si>
  <si>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</si>
  <si>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</si>
  <si>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</si>
  <si>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</si>
  <si>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</si>
  <si>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</si>
  <si>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</si>
  <si>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</si>
  <si>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</si>
  <si>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</si>
  <si>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</si>
  <si>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</si>
  <si>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</si>
  <si>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</si>
  <si>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</si>
  <si>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</si>
  <si>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</si>
  <si>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</si>
  <si>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</si>
  <si>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</si>
  <si>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</si>
  <si>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</si>
  <si>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</si>
  <si>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</si>
  <si>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</si>
  <si>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</si>
  <si>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</si>
  <si>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</si>
  <si>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</si>
  <si>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</si>
  <si>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</si>
  <si>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</si>
  <si>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</si>
  <si>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</si>
  <si>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</si>
  <si>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</si>
  <si>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</si>
  <si>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</si>
  <si>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</si>
  <si>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</si>
  <si>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</si>
  <si>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</si>
  <si>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</si>
  <si>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</si>
  <si>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</si>
  <si>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</si>
  <si>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</si>
  <si>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</si>
  <si>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</si>
  <si>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</si>
  <si>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</si>
  <si>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</si>
  <si>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</si>
  <si>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</si>
  <si>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</si>
  <si>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</si>
  <si>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</si>
  <si>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</si>
  <si>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</si>
  <si>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</si>
  <si>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</si>
  <si>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</si>
  <si>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</si>
  <si>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</si>
  <si>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</si>
  <si>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</si>
  <si>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</si>
  <si>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</si>
  <si>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</si>
  <si>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</si>
  <si>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</si>
  <si>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</si>
  <si>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</si>
  <si>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</si>
  <si>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</si>
  <si>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</si>
  <si>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</si>
  <si>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</si>
  <si>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</si>
  <si>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</si>
  <si>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</si>
  <si>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</si>
  <si>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</si>
  <si>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</si>
  <si>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</si>
  <si>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</si>
  <si>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</si>
  <si>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</si>
  <si>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</si>
  <si>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</si>
  <si>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</si>
  <si>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</si>
  <si>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</si>
  <si>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</si>
  <si>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</si>
  <si>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</si>
  <si>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</si>
  <si>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</si>
  <si>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</si>
  <si>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</si>
  <si>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</si>
  <si>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</si>
  <si>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</si>
  <si>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</si>
  <si>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</si>
  <si>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</si>
  <si>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</si>
  <si>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</si>
  <si>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</si>
  <si>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</si>
  <si>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</si>
  <si>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</si>
  <si>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</si>
  <si>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</si>
  <si>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</si>
  <si>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</si>
  <si>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</si>
  <si>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</si>
  <si>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</si>
  <si>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</si>
  <si>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</si>
  <si>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</si>
  <si>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</si>
  <si>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</si>
  <si>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</si>
  <si>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</si>
  <si>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</si>
  <si>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</si>
  <si>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</si>
  <si>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</si>
  <si>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</si>
  <si>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</si>
  <si>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</si>
  <si>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</si>
  <si>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</si>
  <si>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</si>
  <si>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</si>
  <si>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</si>
  <si>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</si>
  <si>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</si>
  <si>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</si>
  <si>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</si>
  <si>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</si>
  <si>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</si>
  <si>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</si>
  <si>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</si>
  <si>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</si>
  <si>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</si>
  <si>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</si>
  <si>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</si>
  <si>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</si>
  <si>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</si>
  <si>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</si>
  <si>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</si>
  <si>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</si>
  <si>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</si>
  <si>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</si>
  <si>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</si>
  <si>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</si>
  <si>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</si>
  <si>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</si>
  <si>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</si>
  <si>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</si>
  <si>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</si>
  <si>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</si>
  <si>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</si>
  <si>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</si>
  <si>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</si>
  <si>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</si>
  <si>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</si>
  <si>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</si>
  <si>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</si>
  <si>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</si>
  <si>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</si>
  <si>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</si>
  <si>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</si>
  <si>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</si>
  <si>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</si>
  <si>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</si>
  <si>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</si>
  <si>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</si>
  <si>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</si>
  <si>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</si>
  <si>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</si>
  <si>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</si>
  <si>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</si>
  <si>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</si>
  <si>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</si>
  <si>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</si>
  <si>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</si>
  <si>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</si>
  <si>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</si>
  <si>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</si>
  <si>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</si>
  <si>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</si>
  <si>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</si>
  <si>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</si>
  <si>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</si>
  <si>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</si>
  <si>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</si>
  <si>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</si>
  <si>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</si>
  <si>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</si>
  <si>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</si>
  <si>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</si>
  <si>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</si>
  <si>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</si>
  <si>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</si>
  <si>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</si>
  <si>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</si>
  <si>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</si>
  <si>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</si>
  <si>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</si>
  <si>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</si>
  <si>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</si>
  <si>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</si>
  <si>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</si>
  <si>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</si>
  <si>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</si>
  <si>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</si>
  <si>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</si>
  <si>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</si>
  <si>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</si>
  <si>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</si>
  <si>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</si>
  <si>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</si>
  <si>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</si>
  <si>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</si>
  <si>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</si>
  <si>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</si>
  <si>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</si>
  <si>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</si>
  <si>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</si>
  <si>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</si>
  <si>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</si>
  <si>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</si>
  <si>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</si>
  <si>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</si>
  <si>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</si>
  <si>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</si>
  <si>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</si>
  <si>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</si>
  <si>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</si>
  <si>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</si>
  <si>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</si>
  <si>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</si>
  <si>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</si>
  <si>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</si>
  <si>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</si>
  <si>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</si>
  <si>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</si>
  <si>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</si>
  <si>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</si>
  <si>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</si>
  <si>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</si>
  <si>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</si>
  <si>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</si>
  <si>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</si>
  <si>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</si>
  <si>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</si>
  <si>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</si>
  <si>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</si>
  <si>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</si>
  <si>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</si>
  <si>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</si>
  <si>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</si>
  <si>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</si>
  <si>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</si>
  <si>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</si>
  <si>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</si>
  <si>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</si>
  <si>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</si>
  <si>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</si>
  <si>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</si>
  <si>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</si>
  <si>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</si>
  <si>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</si>
  <si>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</si>
  <si>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</si>
  <si>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</si>
  <si>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</si>
  <si>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</si>
  <si>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</si>
  <si>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</si>
  <si>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</si>
  <si>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</si>
  <si>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</si>
  <si>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</si>
  <si>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</si>
  <si>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</si>
  <si>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</si>
  <si>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</si>
  <si>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</si>
  <si>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</si>
  <si>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</si>
  <si>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</si>
  <si>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</si>
  <si>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</si>
  <si>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</si>
  <si>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</si>
  <si>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</si>
  <si>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</si>
  <si>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</si>
  <si>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</si>
  <si>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</si>
  <si>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</si>
  <si>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</si>
  <si>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</si>
  <si>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</si>
  <si>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</si>
  <si>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</si>
  <si>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</si>
  <si>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</si>
  <si>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</si>
  <si>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</si>
  <si>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</si>
  <si>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</si>
  <si>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</si>
  <si>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</si>
  <si>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</si>
  <si>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</si>
  <si>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</si>
  <si>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</si>
  <si>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</si>
  <si>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</si>
  <si>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</si>
  <si>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</si>
  <si>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</si>
  <si>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</si>
  <si>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</si>
  <si>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</si>
  <si>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</si>
  <si>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</si>
  <si>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</si>
  <si>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</si>
  <si>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</si>
  <si>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</si>
  <si>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</si>
  <si>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</si>
  <si>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</si>
  <si>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</si>
  <si>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</si>
  <si>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</si>
  <si>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</si>
  <si>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</si>
  <si>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</si>
  <si>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</si>
  <si>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</si>
  <si>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</si>
  <si>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</si>
  <si>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</si>
  <si>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</si>
  <si>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</si>
  <si>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</si>
  <si>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</si>
  <si>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</si>
  <si>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</si>
  <si>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</si>
  <si>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</si>
  <si>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</si>
  <si>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</si>
  <si>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</si>
  <si>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</si>
  <si>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</si>
  <si>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</si>
  <si>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</si>
  <si>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</si>
  <si>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</si>
  <si>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</si>
  <si>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</si>
  <si>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</si>
  <si>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</si>
  <si>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</si>
  <si>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</si>
  <si>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</si>
  <si>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</si>
  <si>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</si>
  <si>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</si>
  <si>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</si>
  <si>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</si>
  <si>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</si>
  <si>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</si>
  <si>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</si>
  <si>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</si>
  <si>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</si>
  <si>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</si>
  <si>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</si>
  <si>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</si>
  <si>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</si>
  <si>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</si>
  <si>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</si>
  <si>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</si>
  <si>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</si>
  <si>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</si>
  <si>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</si>
  <si>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</si>
  <si>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</si>
  <si>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</si>
  <si>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</si>
  <si>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</si>
  <si>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</si>
  <si>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</si>
  <si>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</si>
  <si>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</si>
  <si>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</si>
  <si>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</si>
  <si>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</si>
  <si>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</si>
  <si>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</si>
  <si>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</si>
  <si>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</si>
  <si>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</si>
  <si>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</si>
  <si>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</si>
  <si>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</si>
  <si>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</si>
  <si>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</si>
  <si>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</si>
  <si>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</si>
  <si>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</si>
  <si>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</si>
  <si>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</si>
  <si>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</si>
  <si>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</si>
  <si>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</si>
  <si>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</si>
  <si>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</si>
  <si>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</si>
  <si>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</si>
  <si>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</si>
  <si>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</si>
  <si>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</si>
  <si>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</si>
  <si>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</si>
  <si>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</si>
  <si>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</si>
  <si>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</si>
  <si>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</si>
  <si>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</si>
  <si>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</si>
  <si>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</si>
  <si>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</si>
  <si>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</si>
  <si>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</si>
  <si>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</si>
  <si>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</si>
  <si>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</si>
  <si>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</si>
  <si>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</si>
  <si>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</si>
  <si>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</si>
  <si>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</si>
  <si>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</si>
  <si>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</si>
  <si>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</si>
  <si>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</si>
  <si>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</si>
  <si>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</si>
  <si>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</si>
  <si>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</si>
  <si>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</si>
  <si>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</si>
  <si>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</si>
  <si>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</si>
  <si>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</si>
  <si>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</si>
  <si>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</si>
  <si>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</si>
  <si>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</si>
  <si>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</si>
  <si>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</si>
  <si>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</si>
  <si>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</si>
  <si>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</si>
  <si>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</si>
  <si>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</si>
  <si>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</si>
  <si>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</si>
  <si>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</si>
  <si>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</si>
  <si>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</si>
  <si>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</si>
  <si>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</si>
  <si>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</si>
  <si>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</si>
  <si>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</si>
  <si>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</si>
  <si>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</si>
  <si>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</si>
  <si>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</si>
  <si>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</si>
  <si>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</si>
  <si>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</si>
  <si>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</si>
  <si>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</si>
  <si>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</si>
  <si>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</si>
  <si>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</si>
  <si>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</si>
  <si>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</si>
  <si>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</si>
  <si>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</si>
  <si>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</si>
  <si>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</si>
  <si>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</si>
  <si>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</si>
  <si>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</si>
  <si>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</si>
  <si>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</si>
  <si>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</si>
  <si>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</si>
  <si>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</si>
  <si>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</si>
  <si>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</si>
  <si>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</si>
  <si>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</si>
  <si>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</si>
  <si>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</si>
  <si>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</si>
  <si>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</si>
  <si>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</si>
  <si>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</si>
  <si>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</si>
  <si>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</si>
  <si>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</si>
  <si>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</si>
  <si>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</si>
  <si>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</si>
  <si>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</si>
  <si>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</si>
  <si>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</si>
  <si>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</si>
  <si>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</si>
  <si>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</si>
  <si>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</si>
  <si>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</si>
  <si>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</si>
  <si>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</si>
  <si>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</si>
  <si>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</si>
  <si>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</si>
  <si>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</si>
  <si>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</si>
  <si>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</si>
  <si>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</si>
  <si>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</si>
  <si>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</si>
  <si>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</si>
  <si>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</si>
  <si>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</si>
  <si>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</si>
  <si>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</si>
  <si>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</si>
  <si>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</si>
  <si>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</si>
  <si>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</si>
  <si>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</si>
  <si>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</si>
  <si>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</si>
  <si>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</si>
  <si>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</si>
  <si>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</si>
  <si>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</si>
  <si>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</si>
  <si>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</si>
  <si>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</si>
  <si>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</si>
  <si>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</si>
  <si>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</si>
  <si>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</si>
  <si>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</si>
  <si>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</si>
  <si>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</si>
  <si>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</si>
  <si>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</si>
  <si>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</si>
  <si>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</si>
  <si>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</si>
  <si>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</si>
  <si>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</si>
  <si>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</si>
  <si>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</si>
  <si>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</si>
  <si>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</si>
  <si>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</si>
  <si>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</si>
  <si>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</si>
  <si>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</si>
  <si>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</si>
  <si>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</si>
  <si>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</si>
  <si>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</si>
  <si>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</si>
  <si>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</si>
  <si>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</si>
  <si>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</si>
  <si>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</si>
  <si>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</si>
  <si>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</si>
  <si>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</si>
  <si>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</si>
  <si>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</si>
  <si>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</si>
  <si>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</si>
  <si>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</si>
  <si>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</si>
  <si>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</si>
  <si>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</si>
  <si>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</si>
  <si>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</si>
  <si>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</si>
  <si>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</si>
  <si>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</si>
  <si>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</si>
  <si>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</si>
  <si>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</si>
  <si>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</si>
  <si>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</si>
  <si>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</si>
  <si>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</si>
  <si>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</si>
  <si>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</si>
  <si>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</si>
  <si>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</si>
  <si>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</si>
  <si>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</si>
  <si>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</si>
  <si>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</si>
  <si>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</si>
  <si>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</si>
  <si>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</si>
  <si>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</si>
  <si>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</si>
  <si>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</si>
  <si>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</si>
  <si>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</si>
  <si>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</si>
  <si>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</si>
  <si>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</si>
  <si>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</si>
  <si>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</si>
  <si>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</si>
  <si>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</si>
  <si>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</si>
  <si>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</si>
  <si>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</si>
  <si>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</si>
  <si>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</si>
  <si>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</si>
  <si>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</si>
  <si>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</si>
  <si>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</si>
  <si>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</si>
  <si>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</si>
  <si>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</si>
  <si>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</si>
  <si>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</si>
  <si>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</si>
  <si>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</si>
  <si>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</si>
  <si>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</si>
  <si>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</si>
  <si>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</si>
  <si>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</si>
  <si>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</si>
  <si>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</si>
  <si>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</si>
  <si>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</si>
  <si>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</si>
  <si>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</si>
  <si>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</si>
  <si>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</si>
  <si>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</si>
  <si>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</si>
  <si>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</si>
  <si>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</si>
  <si>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</si>
  <si>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</si>
  <si>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</si>
  <si>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</si>
  <si>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</si>
  <si>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</si>
  <si>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</si>
  <si>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</si>
  <si>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</si>
  <si>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</si>
  <si>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</si>
  <si>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</si>
  <si>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</si>
  <si>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</si>
  <si>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</si>
  <si>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</si>
  <si>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</si>
  <si>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</si>
  <si>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</si>
  <si>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</si>
  <si>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</si>
  <si>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</si>
  <si>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</si>
  <si>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</si>
  <si>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</si>
  <si>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</si>
  <si>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</si>
  <si>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</si>
  <si>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</si>
  <si>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</si>
  <si>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</si>
  <si>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</si>
  <si>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</si>
  <si>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</si>
  <si>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</si>
  <si>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</si>
  <si>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</si>
  <si>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</si>
  <si>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</si>
  <si>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</si>
  <si>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</si>
  <si>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</si>
  <si>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</si>
  <si>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</si>
  <si>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</si>
  <si>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</si>
  <si>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</si>
  <si>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</si>
  <si>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</si>
  <si>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</si>
  <si>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</si>
  <si>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</si>
  <si>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</si>
  <si>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</si>
  <si>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</si>
  <si>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</si>
  <si>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</si>
  <si>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</si>
  <si>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</si>
  <si>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</si>
  <si>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</si>
  <si>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</si>
  <si>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</si>
  <si>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</si>
  <si>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</si>
  <si>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</si>
  <si>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</si>
  <si>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</si>
  <si>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</si>
  <si>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</si>
  <si>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</si>
  <si>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</si>
  <si>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</si>
  <si>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</si>
  <si>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</si>
  <si>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</si>
  <si>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</si>
  <si>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</si>
  <si>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</si>
  <si>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</si>
  <si>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</si>
  <si>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</si>
  <si>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</si>
  <si>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</si>
  <si>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</si>
  <si>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</si>
  <si>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</si>
  <si>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</si>
  <si>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</si>
  <si>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</si>
  <si>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</si>
  <si>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</si>
  <si>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</si>
  <si>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</si>
  <si>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</si>
  <si>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</si>
  <si>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</si>
  <si>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</si>
  <si>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</si>
  <si>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</si>
  <si>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</si>
  <si>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</si>
  <si>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</si>
  <si>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</si>
  <si>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</si>
  <si>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</si>
  <si>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</si>
  <si>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</si>
  <si>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</si>
  <si>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</si>
  <si>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</si>
  <si>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</si>
  <si>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</si>
  <si>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</si>
  <si>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</si>
  <si>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</si>
  <si>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</si>
  <si>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</si>
  <si>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</si>
  <si>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</si>
  <si>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</si>
  <si>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</si>
  <si>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</si>
  <si>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</si>
  <si>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</si>
  <si>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</si>
  <si>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</si>
  <si>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</si>
  <si>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</si>
  <si>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</si>
  <si>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</si>
  <si>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</si>
  <si>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</si>
  <si>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</si>
  <si>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</si>
  <si>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</si>
  <si>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</si>
  <si>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</si>
  <si>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</si>
  <si>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</si>
  <si>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</si>
  <si>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</si>
  <si>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</si>
  <si>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</si>
  <si>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</si>
  <si>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</si>
  <si>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</si>
  <si>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</si>
  <si>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</si>
  <si>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</si>
  <si>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</si>
  <si>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</si>
  <si>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</si>
  <si>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</si>
  <si>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</si>
  <si>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</si>
  <si>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</si>
  <si>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</si>
  <si>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</si>
  <si>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</si>
  <si>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</si>
  <si>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</si>
  <si>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</si>
  <si>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</si>
  <si>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</si>
  <si>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</si>
  <si>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</si>
  <si>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</si>
  <si>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</si>
  <si>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</si>
  <si>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</si>
  <si>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</si>
  <si>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</si>
  <si>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</si>
  <si>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</si>
  <si>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</si>
  <si>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</si>
  <si>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</si>
  <si>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</si>
  <si>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</si>
  <si>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</si>
  <si>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</si>
  <si>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</si>
  <si>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</si>
  <si>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</si>
  <si>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</si>
  <si>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</si>
  <si>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</si>
  <si>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</si>
  <si>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</si>
  <si>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</si>
  <si>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</si>
  <si>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</si>
  <si>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</si>
  <si>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</si>
  <si>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</si>
  <si>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</si>
  <si>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</si>
  <si>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</si>
  <si>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</si>
  <si>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</si>
  <si>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</si>
  <si>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</si>
  <si>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</si>
  <si>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</si>
  <si>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</si>
  <si>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</si>
  <si>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</si>
  <si>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</si>
  <si>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</si>
  <si>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</si>
  <si>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</si>
  <si>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</si>
  <si>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</si>
  <si>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</si>
  <si>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</si>
  <si>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</si>
  <si>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</si>
  <si>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</si>
  <si>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</si>
  <si>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</si>
  <si>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</si>
  <si>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</si>
  <si>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</si>
  <si>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</si>
  <si>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</si>
  <si>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</si>
  <si>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</si>
  <si>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</si>
  <si>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</si>
  <si>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</si>
  <si>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</si>
  <si>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</si>
  <si>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</si>
  <si>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</si>
  <si>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</si>
  <si>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</si>
  <si>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</si>
  <si>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</si>
  <si>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</si>
  <si>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</si>
  <si>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</si>
  <si>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</si>
  <si>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</si>
  <si>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</si>
  <si>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</si>
  <si>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</si>
  <si>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</si>
  <si>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</si>
  <si>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</si>
  <si>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</si>
  <si>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</si>
  <si>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</si>
  <si>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</si>
  <si>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</si>
  <si>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</si>
  <si>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</si>
  <si>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</si>
  <si>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</si>
  <si>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</si>
  <si>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</si>
  <si>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</si>
  <si>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</si>
  <si>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</si>
  <si>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</si>
  <si>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</si>
  <si>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</si>
  <si>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</si>
  <si>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</si>
  <si>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</si>
  <si>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</si>
  <si>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</si>
  <si>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</si>
  <si>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</si>
  <si>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</si>
  <si>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</si>
  <si>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</si>
  <si>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</si>
  <si>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</si>
  <si>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</si>
  <si>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</si>
  <si>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</si>
  <si>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</si>
  <si>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</si>
  <si>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</si>
  <si>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</si>
  <si>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</si>
  <si>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</si>
  <si>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</si>
  <si>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</si>
  <si>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</si>
  <si>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</si>
  <si>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</si>
  <si>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</si>
  <si>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</si>
  <si>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</si>
  <si>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</si>
  <si>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</si>
  <si>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</si>
  <si>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</si>
  <si>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</si>
  <si>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</si>
  <si>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</si>
  <si>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</si>
  <si>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</si>
  <si>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</si>
  <si>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</si>
  <si>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</si>
  <si>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</si>
  <si>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</si>
  <si>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</si>
  <si>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</si>
  <si>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</si>
  <si>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</si>
  <si>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</si>
  <si>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</si>
  <si>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</si>
  <si>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</si>
  <si>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</si>
  <si>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</si>
  <si>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</si>
  <si>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</si>
  <si>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</si>
  <si>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</si>
  <si>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</si>
  <si>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</si>
  <si>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</si>
  <si>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</si>
  <si>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</si>
  <si>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</si>
  <si>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</si>
  <si>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</si>
  <si>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</si>
  <si>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</si>
  <si>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</si>
  <si>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</si>
  <si>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</si>
  <si>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</si>
  <si>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</si>
  <si>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</si>
  <si>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</si>
  <si>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</si>
  <si>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</si>
  <si>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</si>
  <si>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</si>
  <si>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</si>
  <si>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</si>
  <si>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</si>
  <si>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</si>
  <si>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</si>
  <si>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</si>
  <si>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</si>
  <si>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</si>
  <si>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</si>
  <si>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</si>
  <si>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</si>
  <si>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</si>
  <si>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</si>
  <si>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</si>
  <si>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</si>
  <si>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</si>
  <si>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</si>
  <si>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</si>
  <si>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</si>
  <si>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</si>
  <si>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</si>
  <si>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</si>
  <si>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</si>
  <si>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</si>
  <si>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</si>
  <si>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</si>
  <si>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</si>
  <si>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</si>
  <si>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</si>
  <si>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</si>
  <si>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</si>
  <si>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</si>
  <si>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</si>
  <si>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</si>
  <si>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</si>
  <si>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</si>
  <si>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</si>
  <si>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</si>
  <si>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</si>
  <si>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</si>
  <si>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</si>
  <si>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</si>
  <si>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</si>
  <si>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</si>
  <si>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</si>
  <si>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</si>
  <si>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</si>
  <si>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</si>
  <si>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</si>
  <si>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</si>
  <si>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</si>
  <si>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</si>
  <si>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</si>
  <si>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</si>
  <si>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</si>
  <si>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</si>
  <si>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</si>
  <si>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</si>
  <si>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</si>
  <si>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</si>
  <si>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</si>
  <si>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</si>
  <si>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</si>
  <si>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</si>
  <si>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</si>
  <si>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</si>
  <si>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</si>
  <si>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</si>
  <si>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</si>
  <si>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</si>
  <si>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</si>
  <si>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</si>
  <si>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</si>
  <si>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</si>
  <si>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</si>
  <si>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</si>
  <si>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</si>
  <si>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</si>
  <si>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</si>
  <si>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</si>
  <si>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</si>
  <si>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</si>
  <si>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</si>
  <si>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</si>
  <si>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</si>
  <si>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</si>
  <si>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</si>
  <si>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</si>
  <si>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</si>
  <si>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</si>
  <si>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</si>
  <si>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</si>
  <si>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</si>
  <si>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</si>
  <si>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</si>
  <si>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</si>
  <si>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</si>
  <si>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</si>
  <si>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</si>
  <si>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</si>
  <si>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</si>
  <si>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</si>
  <si>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</si>
  <si>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</si>
  <si>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</si>
  <si>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</si>
  <si>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</si>
  <si>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</si>
  <si>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</si>
  <si>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</si>
  <si>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</si>
  <si>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</si>
  <si>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</si>
  <si>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</si>
  <si>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</si>
  <si>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</si>
  <si>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</si>
  <si>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</si>
  <si>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</si>
  <si>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</si>
  <si>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</si>
  <si>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</si>
  <si>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</si>
  <si>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</si>
  <si>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</si>
  <si>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</si>
  <si>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</si>
  <si>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</si>
  <si>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</si>
  <si>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</si>
  <si>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</si>
  <si>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</si>
  <si>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</si>
  <si>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</si>
  <si>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</si>
  <si>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</si>
  <si>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</si>
  <si>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</si>
  <si>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</si>
  <si>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</si>
  <si>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</si>
  <si>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</si>
  <si>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</si>
  <si>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</si>
  <si>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</si>
  <si>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</si>
  <si>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</si>
  <si>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</si>
  <si>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</si>
  <si>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</si>
  <si>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</si>
  <si>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</si>
  <si>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</si>
  <si>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</si>
  <si>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</si>
  <si>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</si>
  <si>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</si>
  <si>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</si>
  <si>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</si>
  <si>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</si>
  <si>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</si>
  <si>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</si>
  <si>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</si>
  <si>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</si>
  <si>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</si>
  <si>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</si>
  <si>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</si>
  <si>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</si>
  <si>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</si>
  <si>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</si>
  <si>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</si>
  <si>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</si>
  <si>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</si>
  <si>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</si>
  <si>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</si>
  <si>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</si>
  <si>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</si>
  <si>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</si>
  <si>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</si>
  <si>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</si>
  <si>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</si>
  <si>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</si>
  <si>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</si>
  <si>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</si>
  <si>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</si>
  <si>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</si>
  <si>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</si>
  <si>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</si>
  <si>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</si>
  <si>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</si>
  <si>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</si>
  <si>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</si>
  <si>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</si>
  <si>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</si>
  <si>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</si>
  <si>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</si>
  <si>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</si>
  <si>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</si>
  <si>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</si>
  <si>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</si>
  <si>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</si>
  <si>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</si>
  <si>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</si>
  <si>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</si>
  <si>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</si>
  <si>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</si>
  <si>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</si>
  <si>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</si>
  <si>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</si>
  <si>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</si>
  <si>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</si>
  <si>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</si>
  <si>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</si>
  <si>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</si>
  <si>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</si>
  <si>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</si>
  <si>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</si>
  <si>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</si>
  <si>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</si>
  <si>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</si>
  <si>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</si>
  <si>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</si>
  <si>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</si>
  <si>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</si>
  <si>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</si>
  <si>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</si>
  <si>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</si>
  <si>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</si>
  <si>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</si>
  <si>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</si>
  <si>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</si>
  <si>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</si>
  <si>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</si>
  <si>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</si>
  <si>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</si>
  <si>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</si>
  <si>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</si>
  <si>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</si>
  <si>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</si>
  <si>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</si>
  <si>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</si>
  <si>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</si>
  <si>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</si>
  <si>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</si>
  <si>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</si>
  <si>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</si>
  <si>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</si>
  <si>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</si>
  <si>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</si>
  <si>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</si>
  <si>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</si>
  <si>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</si>
  <si>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</si>
  <si>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</si>
  <si>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</si>
  <si>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</si>
  <si>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</si>
  <si>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</si>
  <si>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</si>
  <si>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</si>
  <si>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</si>
  <si>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</si>
  <si>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</si>
  <si>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</si>
  <si>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</si>
  <si>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</si>
  <si>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</si>
  <si>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</si>
  <si>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</si>
  <si>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</si>
  <si>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</si>
  <si>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</si>
  <si>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</si>
  <si>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</si>
  <si>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</si>
  <si>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</si>
  <si>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</si>
  <si>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</si>
  <si>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</si>
  <si>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</si>
  <si>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</si>
  <si>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</si>
  <si>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</si>
  <si>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</si>
  <si>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</si>
  <si>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</si>
  <si>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</si>
  <si>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</si>
  <si>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</si>
  <si>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</si>
  <si>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</si>
  <si>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</si>
  <si>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</si>
  <si>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</si>
  <si>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</si>
  <si>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</si>
  <si>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</si>
  <si>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</si>
  <si>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</si>
  <si>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</si>
  <si>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</si>
  <si>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</si>
  <si>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</si>
  <si>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</si>
  <si>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</si>
  <si>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</si>
  <si>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</si>
  <si>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</si>
  <si>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</si>
  <si>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</si>
  <si>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</si>
  <si>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</si>
  <si>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</si>
  <si>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</si>
  <si>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</si>
  <si>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</si>
  <si>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</si>
  <si>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</si>
  <si>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</si>
  <si>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</si>
  <si>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</si>
  <si>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</si>
  <si>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</si>
  <si>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</si>
  <si>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</si>
  <si>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</si>
  <si>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</si>
  <si>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</si>
  <si>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</si>
  <si>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</si>
  <si>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</si>
  <si>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</si>
  <si>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</si>
  <si>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</si>
  <si>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</si>
  <si>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</si>
  <si>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</si>
  <si>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</si>
  <si>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</si>
  <si>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</si>
  <si>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</si>
  <si>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</si>
  <si>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</si>
  <si>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</si>
  <si>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</si>
  <si>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</si>
  <si>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</si>
  <si>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</si>
  <si>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</si>
  <si>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</si>
  <si>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</si>
  <si>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</si>
  <si>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</si>
  <si>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</si>
  <si>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</si>
  <si>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</si>
  <si>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</si>
  <si>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</si>
  <si>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</si>
  <si>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</si>
  <si>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</si>
  <si>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</si>
  <si>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</si>
  <si>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</si>
  <si>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</si>
  <si>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</si>
  <si>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</si>
  <si>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</si>
  <si>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</si>
  <si>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</si>
  <si>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</si>
  <si>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</si>
  <si>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</si>
  <si>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</si>
  <si>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</si>
  <si>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</si>
  <si>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</si>
  <si>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</si>
  <si>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</si>
  <si>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</si>
  <si>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</si>
  <si>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</si>
  <si>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</si>
  <si>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</si>
  <si>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</si>
  <si>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</si>
  <si>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</si>
  <si>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</si>
  <si>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</si>
  <si>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</si>
  <si>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</si>
  <si>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</si>
  <si>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</si>
  <si>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</si>
  <si>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</si>
  <si>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</si>
  <si>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</si>
  <si>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</si>
  <si>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</si>
  <si>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</si>
  <si>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</si>
  <si>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</si>
  <si>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</si>
  <si>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</si>
  <si>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</si>
  <si>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</si>
  <si>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</si>
  <si>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</si>
  <si>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</si>
  <si>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</si>
  <si>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</si>
  <si>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</si>
  <si>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</si>
  <si>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</si>
  <si>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</si>
  <si>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</si>
  <si>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</si>
  <si>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</si>
  <si>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</si>
  <si>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</si>
  <si>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</si>
  <si>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</si>
  <si>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</si>
  <si>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</si>
  <si>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</si>
  <si>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</si>
  <si>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</si>
  <si>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</si>
  <si>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</si>
  <si>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</si>
  <si>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</si>
  <si>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</si>
  <si>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</si>
  <si>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</si>
  <si>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</si>
  <si>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</si>
  <si>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</si>
  <si>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</si>
  <si>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</si>
  <si>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</si>
  <si>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</si>
  <si>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</si>
  <si>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</si>
  <si>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</si>
  <si>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</si>
  <si>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</si>
  <si>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</si>
  <si>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</si>
  <si>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</si>
  <si>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</si>
  <si>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</si>
  <si>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</si>
  <si>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</si>
  <si>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</si>
  <si>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</si>
  <si>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</si>
  <si>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</si>
  <si>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</si>
  <si>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</si>
  <si>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</si>
  <si>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</si>
  <si>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</si>
  <si>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</si>
  <si>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</si>
  <si>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</si>
  <si>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</si>
  <si>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</si>
  <si>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</si>
  <si>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</si>
  <si>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</si>
  <si>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</si>
  <si>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</si>
  <si>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</si>
  <si>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</si>
  <si>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</si>
  <si>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</si>
  <si>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</si>
  <si>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</si>
  <si>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</si>
  <si>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</si>
  <si>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</si>
  <si>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</si>
  <si>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</si>
  <si>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</si>
  <si>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</si>
  <si>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</si>
  <si>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</si>
  <si>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</si>
  <si>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</si>
  <si>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</si>
  <si>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</si>
  <si>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</si>
  <si>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</si>
  <si>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</si>
  <si>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</si>
  <si>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</si>
  <si>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</si>
  <si>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</si>
  <si>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</si>
  <si>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</si>
  <si>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</si>
  <si>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</si>
  <si>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</si>
  <si>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</si>
  <si>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</si>
  <si>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</si>
  <si>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</si>
  <si>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</si>
  <si>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</si>
  <si>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</si>
  <si>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</si>
  <si>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</si>
  <si>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</si>
  <si>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</si>
  <si>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</si>
  <si>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</si>
  <si>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</si>
  <si>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</si>
  <si>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</si>
  <si>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</si>
  <si>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</si>
  <si>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</si>
  <si>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</si>
  <si>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</si>
  <si>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</si>
  <si>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</si>
  <si>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</si>
  <si>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</si>
  <si>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</si>
  <si>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</si>
  <si>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</si>
  <si>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</si>
  <si>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</si>
  <si>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</si>
  <si>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</si>
  <si>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</si>
  <si>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</si>
  <si>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</si>
  <si>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</si>
  <si>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</si>
  <si>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</si>
  <si>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</si>
  <si>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</si>
  <si>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</si>
  <si>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</si>
  <si>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</si>
  <si>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</si>
  <si>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</si>
  <si>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</si>
  <si>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</si>
  <si>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</si>
  <si>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</si>
  <si>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</si>
  <si>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</si>
  <si>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</si>
  <si>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</si>
  <si>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</si>
  <si>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</si>
  <si>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</si>
  <si>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</si>
  <si>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</si>
  <si>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</si>
  <si>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</si>
  <si>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</si>
  <si>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</si>
  <si>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</si>
  <si>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</si>
  <si>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</si>
  <si>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</si>
  <si>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</si>
  <si>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</si>
  <si>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</si>
  <si>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</si>
  <si>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</si>
  <si>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</si>
  <si>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</si>
  <si>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</si>
  <si>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</si>
  <si>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</si>
  <si>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</si>
  <si>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</si>
  <si>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</si>
  <si>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</si>
  <si>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</si>
  <si>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</si>
  <si>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</si>
  <si>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</si>
  <si>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</si>
  <si>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</si>
  <si>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</si>
  <si>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</si>
  <si>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</si>
  <si>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</si>
  <si>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</si>
  <si>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</si>
  <si>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</si>
  <si>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</si>
  <si>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</si>
  <si>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</si>
  <si>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</si>
  <si>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</si>
  <si>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</si>
  <si>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</si>
  <si>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</si>
  <si>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</si>
  <si>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</si>
  <si>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</si>
  <si>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</si>
  <si>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</si>
  <si>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</si>
  <si>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</si>
  <si>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</si>
  <si>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</si>
  <si>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</si>
  <si>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</si>
  <si>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</si>
  <si>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</si>
  <si>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</si>
  <si>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</si>
  <si>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</si>
  <si>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</si>
  <si>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</si>
  <si>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</si>
  <si>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</si>
  <si>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</si>
  <si>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</si>
  <si>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</si>
  <si>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</si>
  <si>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</si>
  <si>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</si>
  <si>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</si>
  <si>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</si>
  <si>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</si>
  <si>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</si>
  <si>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</si>
  <si>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</si>
  <si>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</si>
  <si>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</si>
  <si>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</si>
  <si>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</si>
  <si>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</si>
  <si>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</si>
  <si>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</si>
  <si>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</si>
  <si>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</si>
  <si>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</si>
  <si>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</si>
  <si>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</si>
  <si>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</si>
  <si>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</si>
  <si>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</si>
  <si>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</si>
  <si>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</si>
  <si>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</si>
  <si>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</si>
  <si>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</si>
  <si>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</si>
  <si>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</si>
  <si>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</si>
  <si>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</si>
  <si>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</si>
  <si>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</si>
  <si>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</si>
  <si>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</si>
  <si>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</si>
  <si>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</si>
  <si>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</si>
  <si>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</si>
  <si>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</si>
  <si>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</si>
  <si>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</si>
  <si>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</si>
  <si>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</si>
  <si>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</si>
  <si>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</si>
  <si>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</si>
  <si>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</si>
  <si>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</si>
  <si>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</si>
  <si>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</si>
  <si>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</si>
  <si>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</si>
  <si>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</si>
  <si>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</si>
  <si>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</si>
  <si>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</si>
  <si>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</si>
  <si>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</si>
  <si>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</si>
  <si>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</si>
  <si>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</si>
  <si>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</si>
  <si>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</si>
  <si>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</si>
  <si>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</si>
  <si>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</si>
  <si>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</si>
  <si>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</si>
  <si>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</si>
  <si>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</si>
  <si>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</si>
  <si>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</si>
  <si>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</si>
  <si>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</si>
  <si>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</si>
  <si>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</si>
  <si>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</si>
  <si>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</si>
  <si>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</si>
  <si>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</si>
  <si>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</si>
  <si>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</si>
  <si>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</si>
  <si>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</si>
  <si>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</si>
  <si>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</si>
  <si>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</si>
  <si>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</si>
  <si>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</si>
  <si>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</si>
  <si>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</si>
  <si>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</si>
  <si>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</si>
  <si>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</si>
  <si>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</si>
  <si>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</si>
  <si>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</si>
  <si>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</si>
  <si>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</si>
  <si>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</si>
  <si>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</si>
  <si>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</si>
  <si>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</si>
  <si>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</si>
  <si>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</si>
  <si>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</si>
  <si>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</si>
  <si>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</si>
  <si>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</si>
  <si>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</si>
  <si>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</si>
  <si>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</si>
  <si>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</si>
  <si>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</si>
  <si>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</si>
  <si>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</si>
  <si>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</si>
  <si>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</si>
  <si>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</si>
  <si>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</si>
  <si>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</si>
  <si>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</si>
  <si>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</si>
  <si>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</si>
  <si>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</si>
  <si>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</si>
  <si>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</si>
  <si>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</si>
  <si>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</si>
  <si>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</si>
  <si>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</si>
  <si>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</si>
  <si>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</si>
  <si>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</si>
  <si>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</si>
  <si>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</si>
  <si>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</si>
  <si>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</si>
  <si>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</si>
  <si>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</si>
  <si>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</si>
  <si>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</si>
  <si>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</si>
  <si>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</si>
  <si>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</si>
  <si>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</si>
  <si>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</si>
  <si>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</si>
  <si>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</si>
  <si>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</si>
  <si>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</si>
  <si>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</si>
  <si>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</si>
  <si>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</si>
  <si>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</si>
  <si>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</si>
  <si>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</si>
  <si>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</si>
  <si>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</si>
  <si>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</si>
  <si>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</si>
  <si>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</si>
  <si>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</si>
  <si>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</si>
  <si>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</si>
  <si>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</si>
  <si>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</si>
  <si>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</si>
  <si>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</si>
  <si>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</si>
  <si>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</si>
  <si>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</si>
  <si>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</si>
  <si>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</si>
  <si>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</si>
  <si>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</si>
  <si>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</si>
  <si>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</si>
  <si>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</si>
  <si>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</si>
  <si>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</si>
  <si>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</si>
  <si>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</si>
  <si>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</si>
  <si>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</si>
  <si>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</si>
  <si>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</si>
  <si>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</si>
  <si>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</si>
  <si>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</si>
  <si>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</si>
  <si>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</si>
  <si>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</si>
  <si>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</si>
  <si>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</si>
  <si>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</si>
  <si>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</si>
  <si>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</si>
  <si>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</si>
  <si>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</si>
  <si>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</si>
  <si>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</si>
  <si>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</si>
  <si>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</si>
  <si>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</si>
  <si>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</si>
  <si>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</si>
  <si>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</si>
  <si>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</si>
  <si>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</si>
  <si>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</si>
  <si>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</si>
  <si>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</si>
  <si>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</si>
  <si>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</si>
  <si>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</si>
  <si>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</si>
  <si>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</si>
  <si>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</si>
  <si>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</si>
  <si>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</si>
  <si>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</si>
  <si>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</si>
  <si>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</si>
  <si>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</si>
  <si>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</si>
  <si>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</si>
  <si>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</si>
  <si>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</si>
  <si>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</si>
  <si>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</si>
  <si>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</si>
  <si>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</si>
  <si>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</si>
  <si>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</si>
  <si>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</si>
  <si>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</si>
  <si>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</si>
  <si>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</si>
  <si>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</si>
  <si>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</si>
  <si>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</si>
  <si>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</si>
  <si>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</si>
  <si>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</si>
  <si>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</si>
  <si>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</si>
  <si>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</si>
  <si>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</si>
  <si>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</si>
  <si>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</si>
  <si>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</si>
  <si>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</si>
  <si>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</si>
  <si>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</si>
  <si>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</si>
  <si>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</si>
  <si>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</si>
  <si>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</si>
  <si>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</si>
  <si>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</si>
  <si>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</si>
  <si>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</si>
  <si>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</si>
  <si>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</si>
  <si>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</si>
  <si>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</si>
  <si>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</si>
  <si>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</si>
  <si>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</si>
  <si>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</si>
  <si>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</si>
  <si>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</si>
  <si>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</si>
  <si>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</si>
  <si>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</si>
  <si>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</si>
  <si>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</si>
  <si>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</si>
  <si>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</si>
  <si>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</si>
  <si>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</si>
  <si>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</si>
  <si>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</si>
  <si>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</si>
  <si>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</si>
  <si>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</si>
  <si>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</si>
  <si>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</si>
  <si>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</si>
  <si>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</si>
  <si>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</si>
  <si>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</si>
  <si>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</si>
  <si>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</si>
  <si>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</si>
  <si>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</si>
  <si>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</si>
  <si>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</si>
  <si>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</si>
  <si>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</si>
  <si>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</si>
  <si>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</si>
  <si>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</si>
  <si>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</si>
  <si>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</si>
  <si>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</si>
  <si>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</si>
  <si>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</si>
  <si>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</si>
  <si>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</si>
  <si>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</si>
  <si>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</si>
  <si>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</si>
  <si>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</si>
  <si>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</si>
  <si>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</si>
  <si>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</si>
  <si>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</si>
  <si>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</si>
  <si>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</si>
  <si>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</si>
  <si>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</si>
  <si>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</si>
  <si>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</si>
  <si>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</si>
  <si>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</si>
  <si>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</si>
  <si>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</si>
  <si>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</si>
  <si>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</si>
  <si>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</si>
  <si>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</si>
  <si>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</si>
  <si>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</si>
  <si>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</si>
  <si>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</si>
  <si>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</si>
  <si>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</si>
  <si>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</si>
  <si>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</si>
  <si>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</si>
  <si>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</si>
  <si>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</si>
  <si>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</si>
  <si>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</si>
  <si>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</si>
  <si>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</si>
  <si>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</si>
  <si>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</si>
  <si>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</si>
  <si>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</si>
  <si>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</si>
  <si>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</si>
  <si>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</si>
  <si>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</si>
  <si>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</si>
  <si>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</si>
  <si>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</si>
  <si>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</si>
  <si>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</si>
  <si>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</si>
  <si>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</si>
  <si>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</si>
  <si>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</si>
  <si>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</si>
  <si>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</si>
  <si>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</si>
  <si>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</si>
  <si>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</si>
  <si>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</si>
  <si>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</si>
  <si>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</si>
  <si>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</si>
  <si>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</si>
  <si>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</si>
  <si>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</si>
  <si>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</si>
  <si>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</si>
  <si>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</si>
  <si>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</si>
  <si>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</si>
  <si>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</si>
  <si>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</si>
  <si>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</si>
  <si>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</si>
  <si>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</si>
  <si>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</si>
  <si>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</si>
  <si>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</si>
  <si>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</si>
  <si>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</si>
  <si>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</si>
  <si>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</si>
  <si>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</si>
  <si>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</si>
  <si>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</si>
  <si>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</si>
  <si>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</si>
  <si>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</si>
  <si>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</si>
  <si>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</si>
  <si>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</si>
  <si>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</si>
  <si>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</si>
  <si>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</si>
  <si>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</si>
  <si>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</si>
  <si>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</si>
  <si>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</si>
  <si>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</si>
  <si>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</si>
  <si>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</si>
  <si>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</si>
  <si>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</si>
  <si>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</si>
  <si>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</si>
  <si>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</si>
  <si>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</si>
  <si>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</si>
  <si>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</si>
  <si>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</si>
  <si>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</si>
  <si>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</si>
  <si>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</si>
  <si>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</si>
  <si>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</si>
  <si>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</si>
  <si>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</si>
  <si>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</si>
  <si>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</si>
  <si>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</si>
  <si>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</si>
  <si>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</si>
  <si>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</si>
  <si>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</si>
  <si>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</si>
  <si>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</si>
  <si>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</si>
  <si>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</si>
  <si>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</si>
  <si>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</si>
  <si>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</si>
  <si>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</si>
  <si>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</si>
  <si>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</si>
  <si>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</si>
  <si>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</si>
  <si>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</si>
  <si>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</si>
  <si>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</si>
  <si>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</si>
  <si>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</si>
  <si>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</si>
  <si>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</si>
  <si>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</si>
  <si>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</si>
  <si>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</si>
  <si>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</si>
  <si>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</si>
  <si>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</si>
  <si>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</si>
  <si>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</si>
  <si>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</si>
  <si>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</si>
  <si>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</si>
  <si>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</si>
  <si>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</si>
  <si>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</si>
  <si>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</si>
  <si>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</si>
  <si>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</si>
  <si>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</si>
  <si>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</si>
  <si>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</si>
  <si>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</si>
  <si>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</si>
  <si>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</si>
  <si>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</si>
  <si>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</si>
  <si>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</si>
  <si>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</si>
  <si>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</si>
  <si>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</si>
  <si>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</si>
  <si>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</si>
  <si>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</si>
  <si>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</si>
  <si>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</si>
  <si>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</si>
  <si>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</si>
  <si>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</si>
  <si>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</si>
  <si>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</si>
  <si>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</si>
  <si>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</si>
  <si>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</si>
  <si>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</si>
  <si>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</si>
  <si>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</si>
  <si>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</si>
  <si>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</si>
  <si>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</si>
  <si>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</si>
  <si>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</si>
  <si>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</si>
  <si>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</si>
  <si>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</si>
  <si>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</si>
  <si>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</si>
  <si>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</si>
  <si>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</si>
  <si>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</si>
  <si>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</si>
  <si>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</si>
  <si>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</si>
  <si>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</si>
  <si>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</si>
  <si>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</si>
  <si>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</si>
  <si>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</si>
  <si>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</si>
  <si>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</si>
  <si>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</si>
  <si>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</si>
  <si>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</si>
  <si>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</si>
  <si>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</si>
  <si>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</si>
  <si>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</si>
  <si>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</si>
  <si>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</si>
  <si>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</si>
  <si>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</si>
  <si>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</si>
  <si>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</si>
  <si>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</si>
  <si>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</si>
  <si>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</si>
  <si>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</si>
  <si>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</si>
  <si>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</si>
  <si>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</si>
  <si>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</si>
  <si>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</si>
  <si>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</si>
  <si>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</si>
  <si>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</si>
  <si>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</si>
  <si>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</si>
  <si>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</si>
  <si>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</si>
  <si>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</si>
  <si>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</si>
  <si>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</si>
  <si>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</si>
  <si>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</si>
  <si>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</si>
  <si>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</si>
  <si>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</si>
  <si>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</si>
  <si>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</si>
  <si>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</si>
  <si>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</si>
  <si>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</si>
  <si>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</si>
  <si>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</si>
  <si>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</si>
  <si>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</si>
  <si>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</si>
  <si>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</si>
  <si>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</si>
  <si>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</si>
  <si>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</si>
  <si>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</si>
  <si>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</si>
  <si>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</si>
  <si>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</si>
  <si>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</si>
  <si>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</si>
  <si>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</si>
  <si>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</si>
  <si>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</si>
  <si>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</si>
  <si>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</si>
  <si>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</si>
  <si>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</si>
  <si>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</si>
  <si>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</si>
  <si>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</si>
  <si>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</si>
  <si>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</si>
  <si>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</si>
  <si>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</si>
  <si>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</si>
  <si>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</si>
  <si>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</si>
  <si>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</si>
  <si>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</si>
  <si>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</si>
  <si>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</si>
  <si>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</si>
  <si>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</si>
  <si>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</si>
  <si>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</si>
  <si>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</si>
  <si>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</si>
  <si>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</si>
  <si>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</si>
  <si>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</si>
  <si>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</si>
  <si>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</si>
  <si>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</si>
  <si>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</si>
  <si>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</si>
  <si>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</si>
  <si>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</si>
  <si>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</si>
  <si>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</si>
  <si>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</si>
  <si>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</si>
  <si>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</si>
  <si>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</si>
  <si>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</si>
  <si>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</si>
  <si>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</si>
  <si>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</si>
  <si>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</si>
  <si>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</si>
  <si>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</si>
  <si>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</si>
  <si>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</si>
  <si>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</si>
  <si>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</si>
  <si>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</si>
  <si>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</si>
  <si>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</si>
  <si>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</si>
  <si>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</si>
  <si>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</si>
  <si>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</si>
  <si>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</si>
  <si>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</si>
  <si>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</si>
  <si>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</si>
  <si>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</si>
  <si>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</si>
  <si>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</si>
  <si>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</si>
  <si>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</si>
  <si>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</si>
  <si>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</si>
  <si>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</si>
  <si>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</si>
  <si>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</si>
  <si>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</si>
  <si>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</si>
  <si>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</si>
  <si>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</si>
  <si>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</si>
  <si>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</si>
  <si>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</si>
  <si>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</si>
  <si>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</si>
  <si>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</si>
  <si>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</si>
  <si>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</si>
  <si>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</si>
  <si>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</si>
  <si>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</si>
  <si>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</si>
  <si>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</si>
  <si>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</si>
  <si>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</si>
  <si>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</si>
  <si>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</si>
  <si>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</si>
  <si>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</si>
  <si>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</si>
  <si>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</si>
  <si>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</si>
  <si>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</si>
  <si>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</si>
  <si>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</si>
  <si>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</si>
  <si>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</si>
  <si>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</si>
  <si>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</si>
  <si>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</si>
  <si>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</si>
  <si>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</si>
  <si>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</si>
  <si>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</si>
  <si>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</si>
  <si>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</si>
  <si>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</si>
  <si>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</si>
  <si>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</si>
  <si>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</si>
  <si>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</si>
  <si>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</si>
  <si>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</si>
  <si>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</si>
  <si>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</si>
  <si>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</si>
  <si>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</si>
  <si>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</si>
  <si>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</si>
  <si>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</si>
  <si>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</si>
  <si>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</si>
  <si>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</si>
  <si>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</si>
  <si>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</si>
  <si>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</si>
  <si>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</si>
  <si>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</si>
  <si>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</si>
  <si>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</si>
  <si>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</si>
  <si>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</si>
  <si>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</si>
  <si>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</si>
  <si>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</si>
  <si>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</si>
  <si>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</si>
  <si>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</si>
  <si>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</si>
  <si>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</si>
  <si>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</si>
  <si>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</si>
  <si>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</si>
  <si>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</si>
  <si>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</si>
  <si>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</si>
  <si>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</si>
  <si>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</si>
  <si>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</si>
  <si>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</si>
  <si>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</si>
  <si>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</si>
  <si>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</si>
  <si>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</si>
  <si>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</si>
  <si>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</si>
  <si>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</si>
  <si>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</si>
  <si>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</si>
  <si>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</si>
  <si>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</si>
  <si>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</si>
  <si>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</si>
  <si>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</si>
  <si>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</si>
  <si>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</si>
  <si>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</si>
  <si>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</si>
  <si>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</si>
  <si>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</si>
  <si>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</si>
  <si>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</si>
  <si>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</si>
  <si>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</si>
  <si>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</si>
  <si>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</si>
  <si>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</si>
  <si>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</si>
  <si>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</si>
  <si>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</si>
  <si>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</si>
  <si>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</si>
  <si>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</si>
  <si>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</si>
  <si>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</si>
  <si>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</si>
  <si>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</si>
  <si>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</si>
  <si>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</si>
  <si>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</si>
  <si>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</si>
  <si>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</si>
  <si>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</si>
  <si>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</si>
  <si>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</si>
  <si>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</si>
  <si>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</si>
  <si>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</si>
  <si>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</si>
  <si>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</si>
  <si>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</si>
  <si>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</si>
  <si>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</si>
  <si>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</si>
  <si>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</si>
  <si>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</si>
  <si>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</si>
  <si>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</si>
  <si>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</si>
  <si>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</si>
  <si>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</si>
  <si>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</si>
  <si>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</si>
  <si>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</si>
  <si>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</si>
  <si>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</si>
  <si>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</si>
  <si>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</si>
  <si>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</si>
  <si>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</si>
  <si>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</si>
  <si>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</si>
  <si>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</si>
  <si>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</si>
  <si>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</si>
  <si>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Make clear statement to supplier / subcontractor for not supporting or using products and materials containing Conflict Minerals, mined in armed conflict, illegal mining or human rights abuses conditions. </t>
  </si>
  <si>
    <t>https://etron.com/esg/sustainable-supply-chain-management-including-conflict-mineral-policy/</t>
  </si>
  <si>
    <r>
      <t>Etron regulated in the document</t>
    </r>
    <r>
      <rPr>
        <sz val="10"/>
        <rFont val="細明體"/>
        <family val="3"/>
        <charset val="136"/>
      </rPr>
      <t>：</t>
    </r>
    <r>
      <rPr>
        <sz val="10"/>
        <rFont val="Cambria"/>
        <family val="1"/>
      </rPr>
      <t>"Supplier management procedure"(A10600401) and requested our suppliers shall use RMAP conformant smelters.</t>
    </r>
  </si>
  <si>
    <t>We conduct the annual CMRT survey.</t>
  </si>
  <si>
    <t>Suppliers shall provide Etron all detailed information on smelter name,country/address,contact window and country of mine(s) etc. via"Conflict Minerals Reporting Template(CMRT)"</t>
  </si>
  <si>
    <t>It's well defined in the document"Supplier management procedure"(A10600401 )</t>
  </si>
  <si>
    <t>It's well defined in the document "Corrective/Preventive Action Procedure"(A10400108 )</t>
  </si>
  <si>
    <t>Etron is not a publicly traded company in the U.S.</t>
  </si>
  <si>
    <r>
      <t>The smelters may source from the DRC/covered countries, in addition to other countries but all of these smelters are compliant with the RMI Program (CID001105</t>
    </r>
    <r>
      <rPr>
        <sz val="10"/>
        <rFont val="細明體"/>
        <family val="3"/>
        <charset val="136"/>
      </rPr>
      <t>、</t>
    </r>
    <r>
      <rPr>
        <sz val="10"/>
        <rFont val="Cambria"/>
        <family val="1"/>
      </rPr>
      <t>CID001898</t>
    </r>
    <r>
      <rPr>
        <sz val="10"/>
        <rFont val="細明體"/>
        <family val="3"/>
        <charset val="136"/>
      </rPr>
      <t>、</t>
    </r>
    <r>
      <rPr>
        <sz val="10"/>
        <rFont val="Cambria"/>
        <family val="1"/>
      </rPr>
      <t xml:space="preserve">CID004434) </t>
    </r>
    <phoneticPr fontId="102" type="noConversion"/>
  </si>
  <si>
    <r>
      <t>The smelters may source from the DRC/covered countries, in addition to other countries but all of these smelters are compliant with the RMI Program (CID000004</t>
    </r>
    <r>
      <rPr>
        <sz val="10"/>
        <rFont val="細明體"/>
        <family val="3"/>
        <charset val="136"/>
      </rPr>
      <t>、</t>
    </r>
    <r>
      <rPr>
        <sz val="10"/>
        <rFont val="Cambria"/>
        <family val="1"/>
      </rPr>
      <t>CID000258</t>
    </r>
    <r>
      <rPr>
        <sz val="10"/>
        <rFont val="細明體"/>
        <family val="3"/>
        <charset val="136"/>
      </rPr>
      <t>、</t>
    </r>
    <r>
      <rPr>
        <sz val="10"/>
        <rFont val="Cambria"/>
        <family val="1"/>
      </rPr>
      <t>CID000825</t>
    </r>
    <r>
      <rPr>
        <sz val="10"/>
        <rFont val="細明體"/>
        <family val="3"/>
        <charset val="136"/>
      </rPr>
      <t>、</t>
    </r>
    <r>
      <rPr>
        <sz val="10"/>
        <rFont val="Cambria"/>
        <family val="1"/>
      </rPr>
      <t>CID002082</t>
    </r>
    <r>
      <rPr>
        <sz val="10"/>
        <rFont val="細明體"/>
        <family val="3"/>
        <charset val="136"/>
      </rPr>
      <t>、</t>
    </r>
    <r>
      <rPr>
        <sz val="10"/>
        <rFont val="Cambria"/>
        <family val="1"/>
      </rPr>
      <t>CID002320</t>
    </r>
    <r>
      <rPr>
        <sz val="10"/>
        <rFont val="細明體"/>
        <family val="3"/>
        <charset val="136"/>
      </rPr>
      <t>、</t>
    </r>
    <r>
      <rPr>
        <sz val="10"/>
        <rFont val="Cambria"/>
        <family val="1"/>
      </rPr>
      <t>CID002543</t>
    </r>
    <r>
      <rPr>
        <sz val="10"/>
        <rFont val="細明體"/>
        <family val="3"/>
        <charset val="136"/>
      </rPr>
      <t>、</t>
    </r>
    <r>
      <rPr>
        <sz val="10"/>
        <rFont val="Cambria"/>
        <family val="1"/>
      </rPr>
      <t>CID002589)</t>
    </r>
    <phoneticPr fontId="102" type="noConversion"/>
  </si>
  <si>
    <t>100%</t>
  </si>
  <si>
    <t>Insignis Technology</t>
  </si>
  <si>
    <t>n/a</t>
  </si>
  <si>
    <t>950 W. Bannock St., Suite 1100, Boise ID 83702 USA</t>
  </si>
  <si>
    <t>Gary Gilliam</t>
  </si>
  <si>
    <t>gary@insignis-tech.com</t>
  </si>
  <si>
    <t>+1 208-850-1042</t>
  </si>
  <si>
    <t>President/CTO</t>
  </si>
  <si>
    <t>DRAM IC &amp; Flash Memories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</si>
</sst>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5">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name val="細明體"/>
      <family val="3"/>
      <charset val="136"/>
    </font>
    <font>
      <sz val="10"/>
      <name val="細明體"/>
      <family val="3"/>
      <charset val="136"/>
    </font>
    <font>
      <sz val="9"/>
      <color rgb="FF000000"/>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889">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xf numFmtId="165" fontId="10" fillId="0" borderId="0" applyFont="0" applyFill="0" applyBorder="0" applyAlignment="0" applyProtection="0"/>
    <xf numFmtId="165"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cellStyleXfs>
  <cellXfs count="401">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23" fillId="0" borderId="27" xfId="487" applyFont="1" applyFill="1" applyBorder="1" applyAlignment="1" applyProtection="1">
      <alignment horizontal="center"/>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21" fillId="0" borderId="27" xfId="487" applyFont="1" applyFill="1" applyBorder="1" applyAlignment="1" applyProtection="1">
      <alignment horizontal="center" wrapText="1"/>
      <protection hidden="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0" fillId="0" borderId="58"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7" fillId="33" borderId="0" xfId="0" applyFont="1" applyFill="1" applyAlignment="1">
      <alignment horizontal="center" wrapText="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889">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2 2" xfId="593" xr:uid="{00000000-0005-0000-0000-00001D000000}"/>
    <cellStyle name="Comma [0] 3" xfId="30" xr:uid="{00000000-0005-0000-0000-00001E000000}"/>
    <cellStyle name="Comma [0] 3 2" xfId="594" xr:uid="{00000000-0005-0000-0000-00001F000000}"/>
    <cellStyle name="Comma [0] 4" xfId="31" xr:uid="{00000000-0005-0000-0000-000020000000}"/>
    <cellStyle name="Comma 10" xfId="32" xr:uid="{00000000-0005-0000-0000-000021000000}"/>
    <cellStyle name="Comma 10 2" xfId="595" xr:uid="{00000000-0005-0000-0000-000022000000}"/>
    <cellStyle name="Comma 100" xfId="33" xr:uid="{00000000-0005-0000-0000-000023000000}"/>
    <cellStyle name="Comma 101" xfId="34" xr:uid="{00000000-0005-0000-0000-000024000000}"/>
    <cellStyle name="Comma 102" xfId="35" xr:uid="{00000000-0005-0000-0000-000025000000}"/>
    <cellStyle name="Comma 103" xfId="36" xr:uid="{00000000-0005-0000-0000-000026000000}"/>
    <cellStyle name="Comma 104" xfId="37" xr:uid="{00000000-0005-0000-0000-000027000000}"/>
    <cellStyle name="Comma 105" xfId="38" xr:uid="{00000000-0005-0000-0000-000028000000}"/>
    <cellStyle name="Comma 106" xfId="39" xr:uid="{00000000-0005-0000-0000-000029000000}"/>
    <cellStyle name="Comma 107" xfId="40" xr:uid="{00000000-0005-0000-0000-00002A000000}"/>
    <cellStyle name="Comma 108" xfId="41" xr:uid="{00000000-0005-0000-0000-00002B000000}"/>
    <cellStyle name="Comma 109" xfId="42" xr:uid="{00000000-0005-0000-0000-00002C000000}"/>
    <cellStyle name="Comma 11" xfId="43" xr:uid="{00000000-0005-0000-0000-00002D000000}"/>
    <cellStyle name="Comma 11 2" xfId="596" xr:uid="{00000000-0005-0000-0000-00002E000000}"/>
    <cellStyle name="Comma 110" xfId="44" xr:uid="{00000000-0005-0000-0000-00002F000000}"/>
    <cellStyle name="Comma 111" xfId="45" xr:uid="{00000000-0005-0000-0000-000030000000}"/>
    <cellStyle name="Comma 112" xfId="46" xr:uid="{00000000-0005-0000-0000-000031000000}"/>
    <cellStyle name="Comma 113" xfId="47" xr:uid="{00000000-0005-0000-0000-000032000000}"/>
    <cellStyle name="Comma 114" xfId="48" xr:uid="{00000000-0005-0000-0000-000033000000}"/>
    <cellStyle name="Comma 115" xfId="49" xr:uid="{00000000-0005-0000-0000-000034000000}"/>
    <cellStyle name="Comma 116" xfId="50" xr:uid="{00000000-0005-0000-0000-000035000000}"/>
    <cellStyle name="Comma 116 2" xfId="597" xr:uid="{00000000-0005-0000-0000-000036000000}"/>
    <cellStyle name="Comma 117" xfId="51" xr:uid="{00000000-0005-0000-0000-000037000000}"/>
    <cellStyle name="Comma 117 2" xfId="598" xr:uid="{00000000-0005-0000-0000-000038000000}"/>
    <cellStyle name="Comma 118" xfId="52" xr:uid="{00000000-0005-0000-0000-000039000000}"/>
    <cellStyle name="Comma 118 2" xfId="599" xr:uid="{00000000-0005-0000-0000-00003A000000}"/>
    <cellStyle name="Comma 119" xfId="53" xr:uid="{00000000-0005-0000-0000-00003B000000}"/>
    <cellStyle name="Comma 119 2" xfId="600" xr:uid="{00000000-0005-0000-0000-00003C000000}"/>
    <cellStyle name="Comma 12" xfId="54" xr:uid="{00000000-0005-0000-0000-00003D000000}"/>
    <cellStyle name="Comma 12 2" xfId="601" xr:uid="{00000000-0005-0000-0000-00003E000000}"/>
    <cellStyle name="Comma 120" xfId="55" xr:uid="{00000000-0005-0000-0000-00003F000000}"/>
    <cellStyle name="Comma 120 2" xfId="602" xr:uid="{00000000-0005-0000-0000-000040000000}"/>
    <cellStyle name="Comma 121" xfId="56" xr:uid="{00000000-0005-0000-0000-000041000000}"/>
    <cellStyle name="Comma 121 2" xfId="603" xr:uid="{00000000-0005-0000-0000-000042000000}"/>
    <cellStyle name="Comma 122" xfId="57" xr:uid="{00000000-0005-0000-0000-000043000000}"/>
    <cellStyle name="Comma 122 2" xfId="604" xr:uid="{00000000-0005-0000-0000-000044000000}"/>
    <cellStyle name="Comma 123" xfId="58" xr:uid="{00000000-0005-0000-0000-000045000000}"/>
    <cellStyle name="Comma 123 2" xfId="605" xr:uid="{00000000-0005-0000-0000-000046000000}"/>
    <cellStyle name="Comma 124" xfId="59" xr:uid="{00000000-0005-0000-0000-000047000000}"/>
    <cellStyle name="Comma 124 2" xfId="606" xr:uid="{00000000-0005-0000-0000-000048000000}"/>
    <cellStyle name="Comma 125" xfId="60" xr:uid="{00000000-0005-0000-0000-000049000000}"/>
    <cellStyle name="Comma 125 2" xfId="607" xr:uid="{00000000-0005-0000-0000-00004A000000}"/>
    <cellStyle name="Comma 126" xfId="61" xr:uid="{00000000-0005-0000-0000-00004B000000}"/>
    <cellStyle name="Comma 126 2" xfId="608" xr:uid="{00000000-0005-0000-0000-00004C000000}"/>
    <cellStyle name="Comma 127" xfId="62" xr:uid="{00000000-0005-0000-0000-00004D000000}"/>
    <cellStyle name="Comma 127 2" xfId="609" xr:uid="{00000000-0005-0000-0000-00004E000000}"/>
    <cellStyle name="Comma 128" xfId="63" xr:uid="{00000000-0005-0000-0000-00004F000000}"/>
    <cellStyle name="Comma 128 2" xfId="610" xr:uid="{00000000-0005-0000-0000-000050000000}"/>
    <cellStyle name="Comma 129" xfId="64" xr:uid="{00000000-0005-0000-0000-000051000000}"/>
    <cellStyle name="Comma 129 2" xfId="611" xr:uid="{00000000-0005-0000-0000-000052000000}"/>
    <cellStyle name="Comma 13" xfId="65" xr:uid="{00000000-0005-0000-0000-000053000000}"/>
    <cellStyle name="Comma 13 2" xfId="612" xr:uid="{00000000-0005-0000-0000-000054000000}"/>
    <cellStyle name="Comma 130" xfId="66" xr:uid="{00000000-0005-0000-0000-000055000000}"/>
    <cellStyle name="Comma 130 2" xfId="613" xr:uid="{00000000-0005-0000-0000-000056000000}"/>
    <cellStyle name="Comma 131" xfId="67" xr:uid="{00000000-0005-0000-0000-000057000000}"/>
    <cellStyle name="Comma 131 2" xfId="614" xr:uid="{00000000-0005-0000-0000-000058000000}"/>
    <cellStyle name="Comma 132" xfId="68" xr:uid="{00000000-0005-0000-0000-000059000000}"/>
    <cellStyle name="Comma 132 2" xfId="615" xr:uid="{00000000-0005-0000-0000-00005A000000}"/>
    <cellStyle name="Comma 133" xfId="69" xr:uid="{00000000-0005-0000-0000-00005B000000}"/>
    <cellStyle name="Comma 133 2" xfId="616" xr:uid="{00000000-0005-0000-0000-00005C000000}"/>
    <cellStyle name="Comma 134" xfId="70" xr:uid="{00000000-0005-0000-0000-00005D000000}"/>
    <cellStyle name="Comma 134 2" xfId="617" xr:uid="{00000000-0005-0000-0000-00005E000000}"/>
    <cellStyle name="Comma 135" xfId="71" xr:uid="{00000000-0005-0000-0000-00005F000000}"/>
    <cellStyle name="Comma 135 2" xfId="618" xr:uid="{00000000-0005-0000-0000-000060000000}"/>
    <cellStyle name="Comma 136" xfId="72" xr:uid="{00000000-0005-0000-0000-000061000000}"/>
    <cellStyle name="Comma 136 2" xfId="619" xr:uid="{00000000-0005-0000-0000-000062000000}"/>
    <cellStyle name="Comma 137" xfId="73" xr:uid="{00000000-0005-0000-0000-000063000000}"/>
    <cellStyle name="Comma 137 2" xfId="620" xr:uid="{00000000-0005-0000-0000-000064000000}"/>
    <cellStyle name="Comma 138" xfId="74" xr:uid="{00000000-0005-0000-0000-000065000000}"/>
    <cellStyle name="Comma 138 2" xfId="621" xr:uid="{00000000-0005-0000-0000-000066000000}"/>
    <cellStyle name="Comma 139" xfId="75" xr:uid="{00000000-0005-0000-0000-000067000000}"/>
    <cellStyle name="Comma 14" xfId="76" xr:uid="{00000000-0005-0000-0000-000068000000}"/>
    <cellStyle name="Comma 14 2" xfId="622" xr:uid="{00000000-0005-0000-0000-000069000000}"/>
    <cellStyle name="Comma 140" xfId="77" xr:uid="{00000000-0005-0000-0000-00006A000000}"/>
    <cellStyle name="Comma 141" xfId="78" xr:uid="{00000000-0005-0000-0000-00006B000000}"/>
    <cellStyle name="Comma 142" xfId="79" xr:uid="{00000000-0005-0000-0000-00006C000000}"/>
    <cellStyle name="Comma 143" xfId="80" xr:uid="{00000000-0005-0000-0000-00006D000000}"/>
    <cellStyle name="Comma 144" xfId="81" xr:uid="{00000000-0005-0000-0000-00006E000000}"/>
    <cellStyle name="Comma 145" xfId="82" xr:uid="{00000000-0005-0000-0000-00006F000000}"/>
    <cellStyle name="Comma 146" xfId="83" xr:uid="{00000000-0005-0000-0000-000070000000}"/>
    <cellStyle name="Comma 147" xfId="84" xr:uid="{00000000-0005-0000-0000-000071000000}"/>
    <cellStyle name="Comma 148" xfId="85" xr:uid="{00000000-0005-0000-0000-000072000000}"/>
    <cellStyle name="Comma 149" xfId="86" xr:uid="{00000000-0005-0000-0000-000073000000}"/>
    <cellStyle name="Comma 15" xfId="87" xr:uid="{00000000-0005-0000-0000-000074000000}"/>
    <cellStyle name="Comma 15 2" xfId="623" xr:uid="{00000000-0005-0000-0000-000075000000}"/>
    <cellStyle name="Comma 150" xfId="88" xr:uid="{00000000-0005-0000-0000-000076000000}"/>
    <cellStyle name="Comma 151" xfId="89" xr:uid="{00000000-0005-0000-0000-000077000000}"/>
    <cellStyle name="Comma 152" xfId="90" xr:uid="{00000000-0005-0000-0000-000078000000}"/>
    <cellStyle name="Comma 153" xfId="91" xr:uid="{00000000-0005-0000-0000-000079000000}"/>
    <cellStyle name="Comma 154" xfId="92" xr:uid="{00000000-0005-0000-0000-00007A000000}"/>
    <cellStyle name="Comma 155" xfId="93" xr:uid="{00000000-0005-0000-0000-00007B000000}"/>
    <cellStyle name="Comma 156" xfId="94" xr:uid="{00000000-0005-0000-0000-00007C000000}"/>
    <cellStyle name="Comma 157" xfId="95" xr:uid="{00000000-0005-0000-0000-00007D000000}"/>
    <cellStyle name="Comma 158" xfId="96" xr:uid="{00000000-0005-0000-0000-00007E000000}"/>
    <cellStyle name="Comma 159" xfId="97" xr:uid="{00000000-0005-0000-0000-00007F000000}"/>
    <cellStyle name="Comma 16" xfId="98" xr:uid="{00000000-0005-0000-0000-000080000000}"/>
    <cellStyle name="Comma 16 2" xfId="624" xr:uid="{00000000-0005-0000-0000-000081000000}"/>
    <cellStyle name="Comma 160" xfId="99" xr:uid="{00000000-0005-0000-0000-000082000000}"/>
    <cellStyle name="Comma 160 2" xfId="625" xr:uid="{00000000-0005-0000-0000-000083000000}"/>
    <cellStyle name="Comma 161" xfId="100" xr:uid="{00000000-0005-0000-0000-000084000000}"/>
    <cellStyle name="Comma 161 2" xfId="626" xr:uid="{00000000-0005-0000-0000-000085000000}"/>
    <cellStyle name="Comma 162" xfId="101" xr:uid="{00000000-0005-0000-0000-000086000000}"/>
    <cellStyle name="Comma 162 2" xfId="627" xr:uid="{00000000-0005-0000-0000-000087000000}"/>
    <cellStyle name="Comma 163" xfId="102" xr:uid="{00000000-0005-0000-0000-000088000000}"/>
    <cellStyle name="Comma 163 2" xfId="628" xr:uid="{00000000-0005-0000-0000-000089000000}"/>
    <cellStyle name="Comma 164" xfId="103" xr:uid="{00000000-0005-0000-0000-00008A000000}"/>
    <cellStyle name="Comma 164 2" xfId="629" xr:uid="{00000000-0005-0000-0000-00008B000000}"/>
    <cellStyle name="Comma 165" xfId="104" xr:uid="{00000000-0005-0000-0000-00008C000000}"/>
    <cellStyle name="Comma 165 2" xfId="630" xr:uid="{00000000-0005-0000-0000-00008D000000}"/>
    <cellStyle name="Comma 166" xfId="105" xr:uid="{00000000-0005-0000-0000-00008E000000}"/>
    <cellStyle name="Comma 166 2" xfId="631" xr:uid="{00000000-0005-0000-0000-00008F000000}"/>
    <cellStyle name="Comma 167" xfId="106" xr:uid="{00000000-0005-0000-0000-000090000000}"/>
    <cellStyle name="Comma 167 2" xfId="632" xr:uid="{00000000-0005-0000-0000-000091000000}"/>
    <cellStyle name="Comma 168" xfId="107" xr:uid="{00000000-0005-0000-0000-000092000000}"/>
    <cellStyle name="Comma 168 2" xfId="633" xr:uid="{00000000-0005-0000-0000-000093000000}"/>
    <cellStyle name="Comma 169" xfId="108" xr:uid="{00000000-0005-0000-0000-000094000000}"/>
    <cellStyle name="Comma 169 2" xfId="634" xr:uid="{00000000-0005-0000-0000-000095000000}"/>
    <cellStyle name="Comma 17" xfId="109" xr:uid="{00000000-0005-0000-0000-000096000000}"/>
    <cellStyle name="Comma 17 2" xfId="635" xr:uid="{00000000-0005-0000-0000-000097000000}"/>
    <cellStyle name="Comma 170" xfId="110" xr:uid="{00000000-0005-0000-0000-000098000000}"/>
    <cellStyle name="Comma 170 2" xfId="636" xr:uid="{00000000-0005-0000-0000-000099000000}"/>
    <cellStyle name="Comma 171" xfId="111" xr:uid="{00000000-0005-0000-0000-00009A000000}"/>
    <cellStyle name="Comma 171 2" xfId="637" xr:uid="{00000000-0005-0000-0000-00009B000000}"/>
    <cellStyle name="Comma 172" xfId="112" xr:uid="{00000000-0005-0000-0000-00009C000000}"/>
    <cellStyle name="Comma 172 2" xfId="638" xr:uid="{00000000-0005-0000-0000-00009D000000}"/>
    <cellStyle name="Comma 173" xfId="113" xr:uid="{00000000-0005-0000-0000-00009E000000}"/>
    <cellStyle name="Comma 173 2" xfId="639" xr:uid="{00000000-0005-0000-0000-00009F000000}"/>
    <cellStyle name="Comma 174" xfId="114" xr:uid="{00000000-0005-0000-0000-0000A0000000}"/>
    <cellStyle name="Comma 174 2" xfId="640" xr:uid="{00000000-0005-0000-0000-0000A1000000}"/>
    <cellStyle name="Comma 175" xfId="115" xr:uid="{00000000-0005-0000-0000-0000A2000000}"/>
    <cellStyle name="Comma 175 2" xfId="641" xr:uid="{00000000-0005-0000-0000-0000A3000000}"/>
    <cellStyle name="Comma 176" xfId="116" xr:uid="{00000000-0005-0000-0000-0000A4000000}"/>
    <cellStyle name="Comma 176 2" xfId="642" xr:uid="{00000000-0005-0000-0000-0000A5000000}"/>
    <cellStyle name="Comma 177" xfId="117" xr:uid="{00000000-0005-0000-0000-0000A6000000}"/>
    <cellStyle name="Comma 177 2" xfId="643" xr:uid="{00000000-0005-0000-0000-0000A7000000}"/>
    <cellStyle name="Comma 178" xfId="118" xr:uid="{00000000-0005-0000-0000-0000A8000000}"/>
    <cellStyle name="Comma 178 2" xfId="644" xr:uid="{00000000-0005-0000-0000-0000A9000000}"/>
    <cellStyle name="Comma 179" xfId="119" xr:uid="{00000000-0005-0000-0000-0000AA000000}"/>
    <cellStyle name="Comma 179 2" xfId="645" xr:uid="{00000000-0005-0000-0000-0000AB000000}"/>
    <cellStyle name="Comma 18" xfId="120" xr:uid="{00000000-0005-0000-0000-0000AC000000}"/>
    <cellStyle name="Comma 18 2" xfId="646" xr:uid="{00000000-0005-0000-0000-0000AD000000}"/>
    <cellStyle name="Comma 180" xfId="121" xr:uid="{00000000-0005-0000-0000-0000AE000000}"/>
    <cellStyle name="Comma 180 2" xfId="647" xr:uid="{00000000-0005-0000-0000-0000AF000000}"/>
    <cellStyle name="Comma 181" xfId="122" xr:uid="{00000000-0005-0000-0000-0000B0000000}"/>
    <cellStyle name="Comma 181 2" xfId="648" xr:uid="{00000000-0005-0000-0000-0000B1000000}"/>
    <cellStyle name="Comma 182" xfId="123" xr:uid="{00000000-0005-0000-0000-0000B2000000}"/>
    <cellStyle name="Comma 182 2" xfId="649" xr:uid="{00000000-0005-0000-0000-0000B3000000}"/>
    <cellStyle name="Comma 183" xfId="124" xr:uid="{00000000-0005-0000-0000-0000B4000000}"/>
    <cellStyle name="Comma 183 2" xfId="650" xr:uid="{00000000-0005-0000-0000-0000B5000000}"/>
    <cellStyle name="Comma 184" xfId="125" xr:uid="{00000000-0005-0000-0000-0000B6000000}"/>
    <cellStyle name="Comma 184 2" xfId="651" xr:uid="{00000000-0005-0000-0000-0000B7000000}"/>
    <cellStyle name="Comma 185" xfId="126" xr:uid="{00000000-0005-0000-0000-0000B8000000}"/>
    <cellStyle name="Comma 185 2" xfId="652" xr:uid="{00000000-0005-0000-0000-0000B9000000}"/>
    <cellStyle name="Comma 186" xfId="127" xr:uid="{00000000-0005-0000-0000-0000BA000000}"/>
    <cellStyle name="Comma 186 2" xfId="653" xr:uid="{00000000-0005-0000-0000-0000BB000000}"/>
    <cellStyle name="Comma 187" xfId="128" xr:uid="{00000000-0005-0000-0000-0000BC000000}"/>
    <cellStyle name="Comma 187 2" xfId="654" xr:uid="{00000000-0005-0000-0000-0000BD000000}"/>
    <cellStyle name="Comma 188" xfId="129" xr:uid="{00000000-0005-0000-0000-0000BE000000}"/>
    <cellStyle name="Comma 188 2" xfId="655" xr:uid="{00000000-0005-0000-0000-0000BF000000}"/>
    <cellStyle name="Comma 189" xfId="130" xr:uid="{00000000-0005-0000-0000-0000C0000000}"/>
    <cellStyle name="Comma 189 2" xfId="656" xr:uid="{00000000-0005-0000-0000-0000C1000000}"/>
    <cellStyle name="Comma 19" xfId="131" xr:uid="{00000000-0005-0000-0000-0000C2000000}"/>
    <cellStyle name="Comma 19 2" xfId="657" xr:uid="{00000000-0005-0000-0000-0000C3000000}"/>
    <cellStyle name="Comma 190" xfId="132" xr:uid="{00000000-0005-0000-0000-0000C4000000}"/>
    <cellStyle name="Comma 190 2" xfId="658" xr:uid="{00000000-0005-0000-0000-0000C5000000}"/>
    <cellStyle name="Comma 191" xfId="133" xr:uid="{00000000-0005-0000-0000-0000C6000000}"/>
    <cellStyle name="Comma 191 2" xfId="659" xr:uid="{00000000-0005-0000-0000-0000C7000000}"/>
    <cellStyle name="Comma 192" xfId="134" xr:uid="{00000000-0005-0000-0000-0000C8000000}"/>
    <cellStyle name="Comma 192 2" xfId="660" xr:uid="{00000000-0005-0000-0000-0000C9000000}"/>
    <cellStyle name="Comma 193" xfId="135" xr:uid="{00000000-0005-0000-0000-0000CA000000}"/>
    <cellStyle name="Comma 193 2" xfId="661" xr:uid="{00000000-0005-0000-0000-0000CB000000}"/>
    <cellStyle name="Comma 194" xfId="136" xr:uid="{00000000-0005-0000-0000-0000CC000000}"/>
    <cellStyle name="Comma 194 2" xfId="662" xr:uid="{00000000-0005-0000-0000-0000CD000000}"/>
    <cellStyle name="Comma 195" xfId="137" xr:uid="{00000000-0005-0000-0000-0000CE000000}"/>
    <cellStyle name="Comma 195 2" xfId="663" xr:uid="{00000000-0005-0000-0000-0000CF000000}"/>
    <cellStyle name="Comma 196" xfId="138" xr:uid="{00000000-0005-0000-0000-0000D0000000}"/>
    <cellStyle name="Comma 196 2" xfId="664" xr:uid="{00000000-0005-0000-0000-0000D1000000}"/>
    <cellStyle name="Comma 197" xfId="139" xr:uid="{00000000-0005-0000-0000-0000D2000000}"/>
    <cellStyle name="Comma 197 2" xfId="665" xr:uid="{00000000-0005-0000-0000-0000D3000000}"/>
    <cellStyle name="Comma 198" xfId="140" xr:uid="{00000000-0005-0000-0000-0000D4000000}"/>
    <cellStyle name="Comma 198 2" xfId="666" xr:uid="{00000000-0005-0000-0000-0000D5000000}"/>
    <cellStyle name="Comma 199" xfId="141" xr:uid="{00000000-0005-0000-0000-0000D6000000}"/>
    <cellStyle name="Comma 199 2" xfId="667" xr:uid="{00000000-0005-0000-0000-0000D7000000}"/>
    <cellStyle name="Comma 2" xfId="142" xr:uid="{00000000-0005-0000-0000-0000D8000000}"/>
    <cellStyle name="Comma 2 2" xfId="668" xr:uid="{00000000-0005-0000-0000-0000D9000000}"/>
    <cellStyle name="Comma 20" xfId="143" xr:uid="{00000000-0005-0000-0000-0000DA000000}"/>
    <cellStyle name="Comma 20 2" xfId="669" xr:uid="{00000000-0005-0000-0000-0000DB000000}"/>
    <cellStyle name="Comma 200" xfId="144" xr:uid="{00000000-0005-0000-0000-0000DC000000}"/>
    <cellStyle name="Comma 200 2" xfId="670" xr:uid="{00000000-0005-0000-0000-0000DD000000}"/>
    <cellStyle name="Comma 201" xfId="145" xr:uid="{00000000-0005-0000-0000-0000DE000000}"/>
    <cellStyle name="Comma 201 2" xfId="671" xr:uid="{00000000-0005-0000-0000-0000DF000000}"/>
    <cellStyle name="Comma 202" xfId="146" xr:uid="{00000000-0005-0000-0000-0000E0000000}"/>
    <cellStyle name="Comma 202 2" xfId="672" xr:uid="{00000000-0005-0000-0000-0000E1000000}"/>
    <cellStyle name="Comma 203" xfId="147" xr:uid="{00000000-0005-0000-0000-0000E2000000}"/>
    <cellStyle name="Comma 204" xfId="148" xr:uid="{00000000-0005-0000-0000-0000E3000000}"/>
    <cellStyle name="Comma 205" xfId="149" xr:uid="{00000000-0005-0000-0000-0000E4000000}"/>
    <cellStyle name="Comma 206" xfId="150" xr:uid="{00000000-0005-0000-0000-0000E5000000}"/>
    <cellStyle name="Comma 207" xfId="151" xr:uid="{00000000-0005-0000-0000-0000E6000000}"/>
    <cellStyle name="Comma 208" xfId="152" xr:uid="{00000000-0005-0000-0000-0000E7000000}"/>
    <cellStyle name="Comma 209" xfId="153" xr:uid="{00000000-0005-0000-0000-0000E8000000}"/>
    <cellStyle name="Comma 21" xfId="154" xr:uid="{00000000-0005-0000-0000-0000E9000000}"/>
    <cellStyle name="Comma 21 2" xfId="673" xr:uid="{00000000-0005-0000-0000-0000EA000000}"/>
    <cellStyle name="Comma 210" xfId="155" xr:uid="{00000000-0005-0000-0000-0000EB000000}"/>
    <cellStyle name="Comma 211" xfId="156" xr:uid="{00000000-0005-0000-0000-0000EC000000}"/>
    <cellStyle name="Comma 212" xfId="157" xr:uid="{00000000-0005-0000-0000-0000ED000000}"/>
    <cellStyle name="Comma 213" xfId="158" xr:uid="{00000000-0005-0000-0000-0000EE000000}"/>
    <cellStyle name="Comma 214" xfId="159" xr:uid="{00000000-0005-0000-0000-0000EF000000}"/>
    <cellStyle name="Comma 215" xfId="160" xr:uid="{00000000-0005-0000-0000-0000F0000000}"/>
    <cellStyle name="Comma 216" xfId="161" xr:uid="{00000000-0005-0000-0000-0000F1000000}"/>
    <cellStyle name="Comma 217" xfId="162" xr:uid="{00000000-0005-0000-0000-0000F2000000}"/>
    <cellStyle name="Comma 218" xfId="163" xr:uid="{00000000-0005-0000-0000-0000F3000000}"/>
    <cellStyle name="Comma 219" xfId="164" xr:uid="{00000000-0005-0000-0000-0000F4000000}"/>
    <cellStyle name="Comma 22" xfId="165" xr:uid="{00000000-0005-0000-0000-0000F5000000}"/>
    <cellStyle name="Comma 22 2" xfId="674" xr:uid="{00000000-0005-0000-0000-0000F6000000}"/>
    <cellStyle name="Comma 220" xfId="166" xr:uid="{00000000-0005-0000-0000-0000F7000000}"/>
    <cellStyle name="Comma 221" xfId="167" xr:uid="{00000000-0005-0000-0000-0000F8000000}"/>
    <cellStyle name="Comma 222" xfId="168" xr:uid="{00000000-0005-0000-0000-0000F9000000}"/>
    <cellStyle name="Comma 223" xfId="169" xr:uid="{00000000-0005-0000-0000-0000FA000000}"/>
    <cellStyle name="Comma 23" xfId="170" xr:uid="{00000000-0005-0000-0000-0000FB000000}"/>
    <cellStyle name="Comma 23 2" xfId="675" xr:uid="{00000000-0005-0000-0000-0000FC000000}"/>
    <cellStyle name="Comma 24" xfId="171" xr:uid="{00000000-0005-0000-0000-0000FD000000}"/>
    <cellStyle name="Comma 24 2" xfId="676" xr:uid="{00000000-0005-0000-0000-0000FE000000}"/>
    <cellStyle name="Comma 25" xfId="172" xr:uid="{00000000-0005-0000-0000-0000FF000000}"/>
    <cellStyle name="Comma 25 2" xfId="677" xr:uid="{00000000-0005-0000-0000-000000010000}"/>
    <cellStyle name="Comma 26" xfId="173" xr:uid="{00000000-0005-0000-0000-000001010000}"/>
    <cellStyle name="Comma 26 2" xfId="678" xr:uid="{00000000-0005-0000-0000-000002010000}"/>
    <cellStyle name="Comma 27" xfId="174" xr:uid="{00000000-0005-0000-0000-000003010000}"/>
    <cellStyle name="Comma 27 2" xfId="679" xr:uid="{00000000-0005-0000-0000-000004010000}"/>
    <cellStyle name="Comma 28" xfId="175" xr:uid="{00000000-0005-0000-0000-000005010000}"/>
    <cellStyle name="Comma 28 2" xfId="680" xr:uid="{00000000-0005-0000-0000-000006010000}"/>
    <cellStyle name="Comma 29" xfId="176" xr:uid="{00000000-0005-0000-0000-000007010000}"/>
    <cellStyle name="Comma 29 2" xfId="681" xr:uid="{00000000-0005-0000-0000-000008010000}"/>
    <cellStyle name="Comma 3" xfId="177" xr:uid="{00000000-0005-0000-0000-000009010000}"/>
    <cellStyle name="Comma 3 2" xfId="682" xr:uid="{00000000-0005-0000-0000-00000A010000}"/>
    <cellStyle name="Comma 30" xfId="178" xr:uid="{00000000-0005-0000-0000-00000B010000}"/>
    <cellStyle name="Comma 30 2" xfId="683" xr:uid="{00000000-0005-0000-0000-00000C010000}"/>
    <cellStyle name="Comma 31" xfId="179" xr:uid="{00000000-0005-0000-0000-00000D010000}"/>
    <cellStyle name="Comma 31 2" xfId="684" xr:uid="{00000000-0005-0000-0000-00000E010000}"/>
    <cellStyle name="Comma 32" xfId="180" xr:uid="{00000000-0005-0000-0000-00000F010000}"/>
    <cellStyle name="Comma 32 2" xfId="685" xr:uid="{00000000-0005-0000-0000-000010010000}"/>
    <cellStyle name="Comma 33" xfId="181" xr:uid="{00000000-0005-0000-0000-000011010000}"/>
    <cellStyle name="Comma 33 2" xfId="686" xr:uid="{00000000-0005-0000-0000-000012010000}"/>
    <cellStyle name="Comma 34" xfId="182" xr:uid="{00000000-0005-0000-0000-000013010000}"/>
    <cellStyle name="Comma 34 2" xfId="687" xr:uid="{00000000-0005-0000-0000-000014010000}"/>
    <cellStyle name="Comma 35" xfId="183" xr:uid="{00000000-0005-0000-0000-000015010000}"/>
    <cellStyle name="Comma 35 2" xfId="688" xr:uid="{00000000-0005-0000-0000-000016010000}"/>
    <cellStyle name="Comma 36" xfId="184" xr:uid="{00000000-0005-0000-0000-000017010000}"/>
    <cellStyle name="Comma 36 2" xfId="689" xr:uid="{00000000-0005-0000-0000-000018010000}"/>
    <cellStyle name="Comma 37" xfId="185" xr:uid="{00000000-0005-0000-0000-000019010000}"/>
    <cellStyle name="Comma 37 2" xfId="690" xr:uid="{00000000-0005-0000-0000-00001A010000}"/>
    <cellStyle name="Comma 38" xfId="186" xr:uid="{00000000-0005-0000-0000-00001B010000}"/>
    <cellStyle name="Comma 38 2" xfId="691" xr:uid="{00000000-0005-0000-0000-00001C010000}"/>
    <cellStyle name="Comma 39" xfId="187" xr:uid="{00000000-0005-0000-0000-00001D010000}"/>
    <cellStyle name="Comma 39 2" xfId="692" xr:uid="{00000000-0005-0000-0000-00001E010000}"/>
    <cellStyle name="Comma 4" xfId="188" xr:uid="{00000000-0005-0000-0000-00001F010000}"/>
    <cellStyle name="Comma 4 2" xfId="693" xr:uid="{00000000-0005-0000-0000-000020010000}"/>
    <cellStyle name="Comma 40" xfId="189" xr:uid="{00000000-0005-0000-0000-000021010000}"/>
    <cellStyle name="Comma 40 2" xfId="694" xr:uid="{00000000-0005-0000-0000-000022010000}"/>
    <cellStyle name="Comma 41" xfId="190" xr:uid="{00000000-0005-0000-0000-000023010000}"/>
    <cellStyle name="Comma 41 2" xfId="695" xr:uid="{00000000-0005-0000-0000-000024010000}"/>
    <cellStyle name="Comma 42" xfId="191" xr:uid="{00000000-0005-0000-0000-000025010000}"/>
    <cellStyle name="Comma 42 2" xfId="696" xr:uid="{00000000-0005-0000-0000-000026010000}"/>
    <cellStyle name="Comma 43" xfId="192" xr:uid="{00000000-0005-0000-0000-000027010000}"/>
    <cellStyle name="Comma 43 2" xfId="697" xr:uid="{00000000-0005-0000-0000-000028010000}"/>
    <cellStyle name="Comma 44" xfId="193" xr:uid="{00000000-0005-0000-0000-000029010000}"/>
    <cellStyle name="Comma 44 2" xfId="698" xr:uid="{00000000-0005-0000-0000-00002A010000}"/>
    <cellStyle name="Comma 45" xfId="194" xr:uid="{00000000-0005-0000-0000-00002B010000}"/>
    <cellStyle name="Comma 45 2" xfId="699" xr:uid="{00000000-0005-0000-0000-00002C010000}"/>
    <cellStyle name="Comma 46" xfId="195" xr:uid="{00000000-0005-0000-0000-00002D010000}"/>
    <cellStyle name="Comma 46 2" xfId="700" xr:uid="{00000000-0005-0000-0000-00002E010000}"/>
    <cellStyle name="Comma 47" xfId="196" xr:uid="{00000000-0005-0000-0000-00002F010000}"/>
    <cellStyle name="Comma 47 2" xfId="701" xr:uid="{00000000-0005-0000-0000-000030010000}"/>
    <cellStyle name="Comma 48" xfId="197" xr:uid="{00000000-0005-0000-0000-000031010000}"/>
    <cellStyle name="Comma 48 2" xfId="702" xr:uid="{00000000-0005-0000-0000-000032010000}"/>
    <cellStyle name="Comma 49" xfId="198" xr:uid="{00000000-0005-0000-0000-000033010000}"/>
    <cellStyle name="Comma 49 2" xfId="703" xr:uid="{00000000-0005-0000-0000-000034010000}"/>
    <cellStyle name="Comma 5" xfId="199" xr:uid="{00000000-0005-0000-0000-000035010000}"/>
    <cellStyle name="Comma 5 2" xfId="704" xr:uid="{00000000-0005-0000-0000-000036010000}"/>
    <cellStyle name="Comma 50" xfId="200" xr:uid="{00000000-0005-0000-0000-000037010000}"/>
    <cellStyle name="Comma 50 2" xfId="705" xr:uid="{00000000-0005-0000-0000-000038010000}"/>
    <cellStyle name="Comma 51" xfId="201" xr:uid="{00000000-0005-0000-0000-000039010000}"/>
    <cellStyle name="Comma 51 2" xfId="706" xr:uid="{00000000-0005-0000-0000-00003A010000}"/>
    <cellStyle name="Comma 52" xfId="202" xr:uid="{00000000-0005-0000-0000-00003B010000}"/>
    <cellStyle name="Comma 52 2" xfId="707" xr:uid="{00000000-0005-0000-0000-00003C010000}"/>
    <cellStyle name="Comma 53" xfId="203" xr:uid="{00000000-0005-0000-0000-00003D010000}"/>
    <cellStyle name="Comma 53 2" xfId="708" xr:uid="{00000000-0005-0000-0000-00003E010000}"/>
    <cellStyle name="Comma 54" xfId="204" xr:uid="{00000000-0005-0000-0000-00003F010000}"/>
    <cellStyle name="Comma 54 2" xfId="709" xr:uid="{00000000-0005-0000-0000-000040010000}"/>
    <cellStyle name="Comma 55" xfId="205" xr:uid="{00000000-0005-0000-0000-000041010000}"/>
    <cellStyle name="Comma 55 2" xfId="710" xr:uid="{00000000-0005-0000-0000-000042010000}"/>
    <cellStyle name="Comma 56" xfId="206" xr:uid="{00000000-0005-0000-0000-000043010000}"/>
    <cellStyle name="Comma 56 2" xfId="711" xr:uid="{00000000-0005-0000-0000-000044010000}"/>
    <cellStyle name="Comma 57" xfId="207" xr:uid="{00000000-0005-0000-0000-000045010000}"/>
    <cellStyle name="Comma 57 2" xfId="712" xr:uid="{00000000-0005-0000-0000-000046010000}"/>
    <cellStyle name="Comma 58" xfId="208" xr:uid="{00000000-0005-0000-0000-000047010000}"/>
    <cellStyle name="Comma 58 2" xfId="713" xr:uid="{00000000-0005-0000-0000-000048010000}"/>
    <cellStyle name="Comma 59" xfId="209" xr:uid="{00000000-0005-0000-0000-000049010000}"/>
    <cellStyle name="Comma 59 2" xfId="714" xr:uid="{00000000-0005-0000-0000-00004A010000}"/>
    <cellStyle name="Comma 6" xfId="210" xr:uid="{00000000-0005-0000-0000-00004B010000}"/>
    <cellStyle name="Comma 6 2" xfId="715" xr:uid="{00000000-0005-0000-0000-00004C010000}"/>
    <cellStyle name="Comma 60" xfId="211" xr:uid="{00000000-0005-0000-0000-00004D010000}"/>
    <cellStyle name="Comma 60 2" xfId="716" xr:uid="{00000000-0005-0000-0000-00004E010000}"/>
    <cellStyle name="Comma 61" xfId="212" xr:uid="{00000000-0005-0000-0000-00004F010000}"/>
    <cellStyle name="Comma 61 2" xfId="717" xr:uid="{00000000-0005-0000-0000-000050010000}"/>
    <cellStyle name="Comma 62" xfId="213" xr:uid="{00000000-0005-0000-0000-000051010000}"/>
    <cellStyle name="Comma 62 2" xfId="718" xr:uid="{00000000-0005-0000-0000-000052010000}"/>
    <cellStyle name="Comma 63" xfId="214" xr:uid="{00000000-0005-0000-0000-000053010000}"/>
    <cellStyle name="Comma 63 2" xfId="719" xr:uid="{00000000-0005-0000-0000-000054010000}"/>
    <cellStyle name="Comma 64" xfId="215" xr:uid="{00000000-0005-0000-0000-000055010000}"/>
    <cellStyle name="Comma 64 2" xfId="720" xr:uid="{00000000-0005-0000-0000-000056010000}"/>
    <cellStyle name="Comma 65" xfId="216" xr:uid="{00000000-0005-0000-0000-000057010000}"/>
    <cellStyle name="Comma 65 2" xfId="721" xr:uid="{00000000-0005-0000-0000-000058010000}"/>
    <cellStyle name="Comma 66" xfId="217" xr:uid="{00000000-0005-0000-0000-000059010000}"/>
    <cellStyle name="Comma 66 2" xfId="722" xr:uid="{00000000-0005-0000-0000-00005A010000}"/>
    <cellStyle name="Comma 67" xfId="218" xr:uid="{00000000-0005-0000-0000-00005B010000}"/>
    <cellStyle name="Comma 67 2" xfId="723" xr:uid="{00000000-0005-0000-0000-00005C010000}"/>
    <cellStyle name="Comma 68" xfId="219" xr:uid="{00000000-0005-0000-0000-00005D010000}"/>
    <cellStyle name="Comma 68 2" xfId="724" xr:uid="{00000000-0005-0000-0000-00005E010000}"/>
    <cellStyle name="Comma 69" xfId="220" xr:uid="{00000000-0005-0000-0000-00005F010000}"/>
    <cellStyle name="Comma 69 2" xfId="725" xr:uid="{00000000-0005-0000-0000-000060010000}"/>
    <cellStyle name="Comma 7" xfId="221" xr:uid="{00000000-0005-0000-0000-000061010000}"/>
    <cellStyle name="Comma 7 2" xfId="726" xr:uid="{00000000-0005-0000-0000-000062010000}"/>
    <cellStyle name="Comma 70" xfId="222" xr:uid="{00000000-0005-0000-0000-000063010000}"/>
    <cellStyle name="Comma 70 2" xfId="727" xr:uid="{00000000-0005-0000-0000-000064010000}"/>
    <cellStyle name="Comma 71" xfId="223" xr:uid="{00000000-0005-0000-0000-000065010000}"/>
    <cellStyle name="Comma 71 2" xfId="728" xr:uid="{00000000-0005-0000-0000-000066010000}"/>
    <cellStyle name="Comma 72" xfId="224" xr:uid="{00000000-0005-0000-0000-000067010000}"/>
    <cellStyle name="Comma 72 2" xfId="729" xr:uid="{00000000-0005-0000-0000-000068010000}"/>
    <cellStyle name="Comma 73" xfId="225" xr:uid="{00000000-0005-0000-0000-000069010000}"/>
    <cellStyle name="Comma 73 2" xfId="730" xr:uid="{00000000-0005-0000-0000-00006A010000}"/>
    <cellStyle name="Comma 74" xfId="226" xr:uid="{00000000-0005-0000-0000-00006B010000}"/>
    <cellStyle name="Comma 74 2" xfId="731" xr:uid="{00000000-0005-0000-0000-00006C010000}"/>
    <cellStyle name="Comma 75" xfId="227" xr:uid="{00000000-0005-0000-0000-00006D010000}"/>
    <cellStyle name="Comma 75 2" xfId="732" xr:uid="{00000000-0005-0000-0000-00006E010000}"/>
    <cellStyle name="Comma 76" xfId="228" xr:uid="{00000000-0005-0000-0000-00006F010000}"/>
    <cellStyle name="Comma 76 2" xfId="733" xr:uid="{00000000-0005-0000-0000-000070010000}"/>
    <cellStyle name="Comma 77" xfId="229" xr:uid="{00000000-0005-0000-0000-000071010000}"/>
    <cellStyle name="Comma 77 2" xfId="734" xr:uid="{00000000-0005-0000-0000-000072010000}"/>
    <cellStyle name="Comma 78" xfId="230" xr:uid="{00000000-0005-0000-0000-000073010000}"/>
    <cellStyle name="Comma 78 2" xfId="735" xr:uid="{00000000-0005-0000-0000-000074010000}"/>
    <cellStyle name="Comma 79" xfId="231" xr:uid="{00000000-0005-0000-0000-000075010000}"/>
    <cellStyle name="Comma 79 2" xfId="736" xr:uid="{00000000-0005-0000-0000-000076010000}"/>
    <cellStyle name="Comma 8" xfId="232" xr:uid="{00000000-0005-0000-0000-000077010000}"/>
    <cellStyle name="Comma 8 2" xfId="737" xr:uid="{00000000-0005-0000-0000-000078010000}"/>
    <cellStyle name="Comma 80" xfId="233" xr:uid="{00000000-0005-0000-0000-000079010000}"/>
    <cellStyle name="Comma 80 2" xfId="738" xr:uid="{00000000-0005-0000-0000-00007A010000}"/>
    <cellStyle name="Comma 81" xfId="234" xr:uid="{00000000-0005-0000-0000-00007B010000}"/>
    <cellStyle name="Comma 81 2" xfId="739" xr:uid="{00000000-0005-0000-0000-00007C010000}"/>
    <cellStyle name="Comma 82" xfId="235" xr:uid="{00000000-0005-0000-0000-00007D010000}"/>
    <cellStyle name="Comma 82 2" xfId="740" xr:uid="{00000000-0005-0000-0000-00007E010000}"/>
    <cellStyle name="Comma 83" xfId="236" xr:uid="{00000000-0005-0000-0000-00007F010000}"/>
    <cellStyle name="Comma 83 2" xfId="741" xr:uid="{00000000-0005-0000-0000-000080010000}"/>
    <cellStyle name="Comma 84" xfId="237" xr:uid="{00000000-0005-0000-0000-000081010000}"/>
    <cellStyle name="Comma 84 2" xfId="742" xr:uid="{00000000-0005-0000-0000-000082010000}"/>
    <cellStyle name="Comma 85" xfId="238" xr:uid="{00000000-0005-0000-0000-000083010000}"/>
    <cellStyle name="Comma 85 2" xfId="743" xr:uid="{00000000-0005-0000-0000-000084010000}"/>
    <cellStyle name="Comma 86" xfId="239" xr:uid="{00000000-0005-0000-0000-000085010000}"/>
    <cellStyle name="Comma 86 2" xfId="744" xr:uid="{00000000-0005-0000-0000-000086010000}"/>
    <cellStyle name="Comma 87" xfId="240" xr:uid="{00000000-0005-0000-0000-000087010000}"/>
    <cellStyle name="Comma 87 2" xfId="745" xr:uid="{00000000-0005-0000-0000-000088010000}"/>
    <cellStyle name="Comma 88" xfId="241" xr:uid="{00000000-0005-0000-0000-000089010000}"/>
    <cellStyle name="Comma 88 2" xfId="746" xr:uid="{00000000-0005-0000-0000-00008A010000}"/>
    <cellStyle name="Comma 89" xfId="242" xr:uid="{00000000-0005-0000-0000-00008B010000}"/>
    <cellStyle name="Comma 89 2" xfId="747" xr:uid="{00000000-0005-0000-0000-00008C010000}"/>
    <cellStyle name="Comma 9" xfId="243" xr:uid="{00000000-0005-0000-0000-00008D010000}"/>
    <cellStyle name="Comma 9 2" xfId="748" xr:uid="{00000000-0005-0000-0000-00008E010000}"/>
    <cellStyle name="Comma 90" xfId="244" xr:uid="{00000000-0005-0000-0000-00008F010000}"/>
    <cellStyle name="Comma 90 2" xfId="749" xr:uid="{00000000-0005-0000-0000-000090010000}"/>
    <cellStyle name="Comma 91" xfId="245" xr:uid="{00000000-0005-0000-0000-000091010000}"/>
    <cellStyle name="Comma 91 2" xfId="750" xr:uid="{00000000-0005-0000-0000-000092010000}"/>
    <cellStyle name="Comma 92" xfId="246" xr:uid="{00000000-0005-0000-0000-000093010000}"/>
    <cellStyle name="Comma 92 2" xfId="751" xr:uid="{00000000-0005-0000-0000-000094010000}"/>
    <cellStyle name="Comma 93" xfId="247" xr:uid="{00000000-0005-0000-0000-000095010000}"/>
    <cellStyle name="Comma 94" xfId="248" xr:uid="{00000000-0005-0000-0000-000096010000}"/>
    <cellStyle name="Comma 95" xfId="249" xr:uid="{00000000-0005-0000-0000-000097010000}"/>
    <cellStyle name="Comma 96" xfId="250" xr:uid="{00000000-0005-0000-0000-000098010000}"/>
    <cellStyle name="Comma 97" xfId="251" xr:uid="{00000000-0005-0000-0000-000099010000}"/>
    <cellStyle name="Comma 98" xfId="252" xr:uid="{00000000-0005-0000-0000-00009A010000}"/>
    <cellStyle name="Comma 99" xfId="253" xr:uid="{00000000-0005-0000-0000-00009B010000}"/>
    <cellStyle name="Currency [0] 2" xfId="254" xr:uid="{00000000-0005-0000-0000-00009C010000}"/>
    <cellStyle name="Currency [0] 2 2" xfId="752" xr:uid="{00000000-0005-0000-0000-00009D010000}"/>
    <cellStyle name="Currency [0] 3" xfId="255" xr:uid="{00000000-0005-0000-0000-00009E010000}"/>
    <cellStyle name="Currency [0] 3 2" xfId="753" xr:uid="{00000000-0005-0000-0000-00009F010000}"/>
    <cellStyle name="Currency [0] 4" xfId="256" xr:uid="{00000000-0005-0000-0000-0000A0010000}"/>
    <cellStyle name="Currency [0] 5" xfId="257" xr:uid="{00000000-0005-0000-0000-0000A1010000}"/>
    <cellStyle name="Currency 10" xfId="258" xr:uid="{00000000-0005-0000-0000-0000A2010000}"/>
    <cellStyle name="Currency 10 2" xfId="754" xr:uid="{00000000-0005-0000-0000-0000A3010000}"/>
    <cellStyle name="Currency 100" xfId="259" xr:uid="{00000000-0005-0000-0000-0000A4010000}"/>
    <cellStyle name="Currency 101" xfId="260" xr:uid="{00000000-0005-0000-0000-0000A5010000}"/>
    <cellStyle name="Currency 102" xfId="261" xr:uid="{00000000-0005-0000-0000-0000A6010000}"/>
    <cellStyle name="Currency 103" xfId="262" xr:uid="{00000000-0005-0000-0000-0000A7010000}"/>
    <cellStyle name="Currency 104" xfId="263" xr:uid="{00000000-0005-0000-0000-0000A8010000}"/>
    <cellStyle name="Currency 105" xfId="264" xr:uid="{00000000-0005-0000-0000-0000A9010000}"/>
    <cellStyle name="Currency 106" xfId="265" xr:uid="{00000000-0005-0000-0000-0000AA010000}"/>
    <cellStyle name="Currency 107" xfId="266" xr:uid="{00000000-0005-0000-0000-0000AB010000}"/>
    <cellStyle name="Currency 108" xfId="267" xr:uid="{00000000-0005-0000-0000-0000AC010000}"/>
    <cellStyle name="Currency 109" xfId="268" xr:uid="{00000000-0005-0000-0000-0000AD010000}"/>
    <cellStyle name="Currency 11" xfId="269" xr:uid="{00000000-0005-0000-0000-0000AE010000}"/>
    <cellStyle name="Currency 11 2" xfId="755" xr:uid="{00000000-0005-0000-0000-0000AF010000}"/>
    <cellStyle name="Currency 110" xfId="270" xr:uid="{00000000-0005-0000-0000-0000B0010000}"/>
    <cellStyle name="Currency 111" xfId="271" xr:uid="{00000000-0005-0000-0000-0000B1010000}"/>
    <cellStyle name="Currency 112" xfId="272" xr:uid="{00000000-0005-0000-0000-0000B2010000}"/>
    <cellStyle name="Currency 113" xfId="273" xr:uid="{00000000-0005-0000-0000-0000B3010000}"/>
    <cellStyle name="Currency 114" xfId="274" xr:uid="{00000000-0005-0000-0000-0000B4010000}"/>
    <cellStyle name="Currency 115" xfId="275" xr:uid="{00000000-0005-0000-0000-0000B5010000}"/>
    <cellStyle name="Currency 116" xfId="276" xr:uid="{00000000-0005-0000-0000-0000B6010000}"/>
    <cellStyle name="Currency 116 2" xfId="756" xr:uid="{00000000-0005-0000-0000-0000B7010000}"/>
    <cellStyle name="Currency 117" xfId="277" xr:uid="{00000000-0005-0000-0000-0000B8010000}"/>
    <cellStyle name="Currency 117 2" xfId="757" xr:uid="{00000000-0005-0000-0000-0000B9010000}"/>
    <cellStyle name="Currency 118" xfId="278" xr:uid="{00000000-0005-0000-0000-0000BA010000}"/>
    <cellStyle name="Currency 118 2" xfId="758" xr:uid="{00000000-0005-0000-0000-0000BB010000}"/>
    <cellStyle name="Currency 119" xfId="279" xr:uid="{00000000-0005-0000-0000-0000BC010000}"/>
    <cellStyle name="Currency 119 2" xfId="759" xr:uid="{00000000-0005-0000-0000-0000BD010000}"/>
    <cellStyle name="Currency 12" xfId="280" xr:uid="{00000000-0005-0000-0000-0000BE010000}"/>
    <cellStyle name="Currency 12 2" xfId="760" xr:uid="{00000000-0005-0000-0000-0000BF010000}"/>
    <cellStyle name="Currency 120" xfId="281" xr:uid="{00000000-0005-0000-0000-0000C0010000}"/>
    <cellStyle name="Currency 120 2" xfId="761" xr:uid="{00000000-0005-0000-0000-0000C1010000}"/>
    <cellStyle name="Currency 121" xfId="282" xr:uid="{00000000-0005-0000-0000-0000C2010000}"/>
    <cellStyle name="Currency 121 2" xfId="762" xr:uid="{00000000-0005-0000-0000-0000C3010000}"/>
    <cellStyle name="Currency 122" xfId="283" xr:uid="{00000000-0005-0000-0000-0000C4010000}"/>
    <cellStyle name="Currency 122 2" xfId="763" xr:uid="{00000000-0005-0000-0000-0000C5010000}"/>
    <cellStyle name="Currency 123" xfId="284" xr:uid="{00000000-0005-0000-0000-0000C6010000}"/>
    <cellStyle name="Currency 123 2" xfId="764" xr:uid="{00000000-0005-0000-0000-0000C7010000}"/>
    <cellStyle name="Currency 124" xfId="285" xr:uid="{00000000-0005-0000-0000-0000C8010000}"/>
    <cellStyle name="Currency 124 2" xfId="765" xr:uid="{00000000-0005-0000-0000-0000C9010000}"/>
    <cellStyle name="Currency 125" xfId="286" xr:uid="{00000000-0005-0000-0000-0000CA010000}"/>
    <cellStyle name="Currency 125 2" xfId="766" xr:uid="{00000000-0005-0000-0000-0000CB010000}"/>
    <cellStyle name="Currency 126" xfId="287" xr:uid="{00000000-0005-0000-0000-0000CC010000}"/>
    <cellStyle name="Currency 126 2" xfId="767" xr:uid="{00000000-0005-0000-0000-0000CD010000}"/>
    <cellStyle name="Currency 127" xfId="288" xr:uid="{00000000-0005-0000-0000-0000CE010000}"/>
    <cellStyle name="Currency 127 2" xfId="768" xr:uid="{00000000-0005-0000-0000-0000CF010000}"/>
    <cellStyle name="Currency 128" xfId="289" xr:uid="{00000000-0005-0000-0000-0000D0010000}"/>
    <cellStyle name="Currency 128 2" xfId="769" xr:uid="{00000000-0005-0000-0000-0000D1010000}"/>
    <cellStyle name="Currency 129" xfId="290" xr:uid="{00000000-0005-0000-0000-0000D2010000}"/>
    <cellStyle name="Currency 129 2" xfId="770" xr:uid="{00000000-0005-0000-0000-0000D3010000}"/>
    <cellStyle name="Currency 13" xfId="291" xr:uid="{00000000-0005-0000-0000-0000D4010000}"/>
    <cellStyle name="Currency 13 2" xfId="771" xr:uid="{00000000-0005-0000-0000-0000D5010000}"/>
    <cellStyle name="Currency 130" xfId="292" xr:uid="{00000000-0005-0000-0000-0000D6010000}"/>
    <cellStyle name="Currency 130 2" xfId="772" xr:uid="{00000000-0005-0000-0000-0000D7010000}"/>
    <cellStyle name="Currency 131" xfId="293" xr:uid="{00000000-0005-0000-0000-0000D8010000}"/>
    <cellStyle name="Currency 131 2" xfId="773" xr:uid="{00000000-0005-0000-0000-0000D9010000}"/>
    <cellStyle name="Currency 132" xfId="294" xr:uid="{00000000-0005-0000-0000-0000DA010000}"/>
    <cellStyle name="Currency 132 2" xfId="774" xr:uid="{00000000-0005-0000-0000-0000DB010000}"/>
    <cellStyle name="Currency 133" xfId="295" xr:uid="{00000000-0005-0000-0000-0000DC010000}"/>
    <cellStyle name="Currency 133 2" xfId="775" xr:uid="{00000000-0005-0000-0000-0000DD010000}"/>
    <cellStyle name="Currency 134" xfId="296" xr:uid="{00000000-0005-0000-0000-0000DE010000}"/>
    <cellStyle name="Currency 134 2" xfId="776" xr:uid="{00000000-0005-0000-0000-0000DF010000}"/>
    <cellStyle name="Currency 135" xfId="297" xr:uid="{00000000-0005-0000-0000-0000E0010000}"/>
    <cellStyle name="Currency 135 2" xfId="777" xr:uid="{00000000-0005-0000-0000-0000E1010000}"/>
    <cellStyle name="Currency 136" xfId="298" xr:uid="{00000000-0005-0000-0000-0000E2010000}"/>
    <cellStyle name="Currency 136 2" xfId="778" xr:uid="{00000000-0005-0000-0000-0000E3010000}"/>
    <cellStyle name="Currency 137" xfId="299" xr:uid="{00000000-0005-0000-0000-0000E4010000}"/>
    <cellStyle name="Currency 137 2" xfId="779" xr:uid="{00000000-0005-0000-0000-0000E5010000}"/>
    <cellStyle name="Currency 138" xfId="300" xr:uid="{00000000-0005-0000-0000-0000E6010000}"/>
    <cellStyle name="Currency 138 2" xfId="780" xr:uid="{00000000-0005-0000-0000-0000E7010000}"/>
    <cellStyle name="Currency 139" xfId="301" xr:uid="{00000000-0005-0000-0000-0000E8010000}"/>
    <cellStyle name="Currency 14" xfId="302" xr:uid="{00000000-0005-0000-0000-0000E9010000}"/>
    <cellStyle name="Currency 14 2" xfId="781" xr:uid="{00000000-0005-0000-0000-0000EA010000}"/>
    <cellStyle name="Currency 140" xfId="303" xr:uid="{00000000-0005-0000-0000-0000EB010000}"/>
    <cellStyle name="Currency 141" xfId="304" xr:uid="{00000000-0005-0000-0000-0000EC010000}"/>
    <cellStyle name="Currency 142" xfId="305" xr:uid="{00000000-0005-0000-0000-0000ED010000}"/>
    <cellStyle name="Currency 143" xfId="306" xr:uid="{00000000-0005-0000-0000-0000EE010000}"/>
    <cellStyle name="Currency 144" xfId="307" xr:uid="{00000000-0005-0000-0000-0000EF010000}"/>
    <cellStyle name="Currency 145" xfId="308" xr:uid="{00000000-0005-0000-0000-0000F0010000}"/>
    <cellStyle name="Currency 146" xfId="309" xr:uid="{00000000-0005-0000-0000-0000F1010000}"/>
    <cellStyle name="Currency 147" xfId="310" xr:uid="{00000000-0005-0000-0000-0000F2010000}"/>
    <cellStyle name="Currency 148" xfId="311" xr:uid="{00000000-0005-0000-0000-0000F3010000}"/>
    <cellStyle name="Currency 149" xfId="312" xr:uid="{00000000-0005-0000-0000-0000F4010000}"/>
    <cellStyle name="Currency 15" xfId="313" xr:uid="{00000000-0005-0000-0000-0000F5010000}"/>
    <cellStyle name="Currency 15 2" xfId="782" xr:uid="{00000000-0005-0000-0000-0000F6010000}"/>
    <cellStyle name="Currency 150" xfId="314" xr:uid="{00000000-0005-0000-0000-0000F7010000}"/>
    <cellStyle name="Currency 151" xfId="315" xr:uid="{00000000-0005-0000-0000-0000F8010000}"/>
    <cellStyle name="Currency 152" xfId="316" xr:uid="{00000000-0005-0000-0000-0000F9010000}"/>
    <cellStyle name="Currency 153" xfId="317" xr:uid="{00000000-0005-0000-0000-0000FA010000}"/>
    <cellStyle name="Currency 154" xfId="318" xr:uid="{00000000-0005-0000-0000-0000FB010000}"/>
    <cellStyle name="Currency 155" xfId="319" xr:uid="{00000000-0005-0000-0000-0000FC010000}"/>
    <cellStyle name="Currency 156" xfId="320" xr:uid="{00000000-0005-0000-0000-0000FD010000}"/>
    <cellStyle name="Currency 157" xfId="321" xr:uid="{00000000-0005-0000-0000-0000FE010000}"/>
    <cellStyle name="Currency 158" xfId="322" xr:uid="{00000000-0005-0000-0000-0000FF010000}"/>
    <cellStyle name="Currency 159" xfId="323" xr:uid="{00000000-0005-0000-0000-000000020000}"/>
    <cellStyle name="Currency 16" xfId="324" xr:uid="{00000000-0005-0000-0000-000001020000}"/>
    <cellStyle name="Currency 16 2" xfId="783" xr:uid="{00000000-0005-0000-0000-000002020000}"/>
    <cellStyle name="Currency 160" xfId="325" xr:uid="{00000000-0005-0000-0000-000003020000}"/>
    <cellStyle name="Currency 160 2" xfId="784" xr:uid="{00000000-0005-0000-0000-000004020000}"/>
    <cellStyle name="Currency 161" xfId="326" xr:uid="{00000000-0005-0000-0000-000005020000}"/>
    <cellStyle name="Currency 161 2" xfId="785" xr:uid="{00000000-0005-0000-0000-000006020000}"/>
    <cellStyle name="Currency 162" xfId="327" xr:uid="{00000000-0005-0000-0000-000007020000}"/>
    <cellStyle name="Currency 162 2" xfId="786" xr:uid="{00000000-0005-0000-0000-000008020000}"/>
    <cellStyle name="Currency 163" xfId="328" xr:uid="{00000000-0005-0000-0000-000009020000}"/>
    <cellStyle name="Currency 163 2" xfId="787" xr:uid="{00000000-0005-0000-0000-00000A020000}"/>
    <cellStyle name="Currency 164" xfId="329" xr:uid="{00000000-0005-0000-0000-00000B020000}"/>
    <cellStyle name="Currency 164 2" xfId="788" xr:uid="{00000000-0005-0000-0000-00000C020000}"/>
    <cellStyle name="Currency 165" xfId="330" xr:uid="{00000000-0005-0000-0000-00000D020000}"/>
    <cellStyle name="Currency 165 2" xfId="789" xr:uid="{00000000-0005-0000-0000-00000E020000}"/>
    <cellStyle name="Currency 166" xfId="331" xr:uid="{00000000-0005-0000-0000-00000F020000}"/>
    <cellStyle name="Currency 166 2" xfId="790" xr:uid="{00000000-0005-0000-0000-000010020000}"/>
    <cellStyle name="Currency 167" xfId="332" xr:uid="{00000000-0005-0000-0000-000011020000}"/>
    <cellStyle name="Currency 167 2" xfId="791" xr:uid="{00000000-0005-0000-0000-000012020000}"/>
    <cellStyle name="Currency 168" xfId="333" xr:uid="{00000000-0005-0000-0000-000013020000}"/>
    <cellStyle name="Currency 168 2" xfId="792" xr:uid="{00000000-0005-0000-0000-000014020000}"/>
    <cellStyle name="Currency 169" xfId="334" xr:uid="{00000000-0005-0000-0000-000015020000}"/>
    <cellStyle name="Currency 169 2" xfId="793" xr:uid="{00000000-0005-0000-0000-000016020000}"/>
    <cellStyle name="Currency 17" xfId="335" xr:uid="{00000000-0005-0000-0000-000017020000}"/>
    <cellStyle name="Currency 17 2" xfId="794" xr:uid="{00000000-0005-0000-0000-000018020000}"/>
    <cellStyle name="Currency 170" xfId="336" xr:uid="{00000000-0005-0000-0000-000019020000}"/>
    <cellStyle name="Currency 170 2" xfId="795" xr:uid="{00000000-0005-0000-0000-00001A020000}"/>
    <cellStyle name="Currency 171" xfId="337" xr:uid="{00000000-0005-0000-0000-00001B020000}"/>
    <cellStyle name="Currency 171 2" xfId="796" xr:uid="{00000000-0005-0000-0000-00001C020000}"/>
    <cellStyle name="Currency 172" xfId="338" xr:uid="{00000000-0005-0000-0000-00001D020000}"/>
    <cellStyle name="Currency 172 2" xfId="797" xr:uid="{00000000-0005-0000-0000-00001E020000}"/>
    <cellStyle name="Currency 173" xfId="339" xr:uid="{00000000-0005-0000-0000-00001F020000}"/>
    <cellStyle name="Currency 173 2" xfId="798" xr:uid="{00000000-0005-0000-0000-000020020000}"/>
    <cellStyle name="Currency 174" xfId="340" xr:uid="{00000000-0005-0000-0000-000021020000}"/>
    <cellStyle name="Currency 174 2" xfId="799" xr:uid="{00000000-0005-0000-0000-000022020000}"/>
    <cellStyle name="Currency 175" xfId="341" xr:uid="{00000000-0005-0000-0000-000023020000}"/>
    <cellStyle name="Currency 175 2" xfId="800" xr:uid="{00000000-0005-0000-0000-000024020000}"/>
    <cellStyle name="Currency 176" xfId="342" xr:uid="{00000000-0005-0000-0000-000025020000}"/>
    <cellStyle name="Currency 176 2" xfId="801" xr:uid="{00000000-0005-0000-0000-000026020000}"/>
    <cellStyle name="Currency 177" xfId="343" xr:uid="{00000000-0005-0000-0000-000027020000}"/>
    <cellStyle name="Currency 177 2" xfId="802" xr:uid="{00000000-0005-0000-0000-000028020000}"/>
    <cellStyle name="Currency 178" xfId="344" xr:uid="{00000000-0005-0000-0000-000029020000}"/>
    <cellStyle name="Currency 178 2" xfId="803" xr:uid="{00000000-0005-0000-0000-00002A020000}"/>
    <cellStyle name="Currency 179" xfId="345" xr:uid="{00000000-0005-0000-0000-00002B020000}"/>
    <cellStyle name="Currency 179 2" xfId="804" xr:uid="{00000000-0005-0000-0000-00002C020000}"/>
    <cellStyle name="Currency 18" xfId="346" xr:uid="{00000000-0005-0000-0000-00002D020000}"/>
    <cellStyle name="Currency 18 2" xfId="805" xr:uid="{00000000-0005-0000-0000-00002E020000}"/>
    <cellStyle name="Currency 180" xfId="347" xr:uid="{00000000-0005-0000-0000-00002F020000}"/>
    <cellStyle name="Currency 180 2" xfId="806" xr:uid="{00000000-0005-0000-0000-000030020000}"/>
    <cellStyle name="Currency 181" xfId="348" xr:uid="{00000000-0005-0000-0000-000031020000}"/>
    <cellStyle name="Currency 182" xfId="349" xr:uid="{00000000-0005-0000-0000-000032020000}"/>
    <cellStyle name="Currency 183" xfId="350" xr:uid="{00000000-0005-0000-0000-000033020000}"/>
    <cellStyle name="Currency 184" xfId="351" xr:uid="{00000000-0005-0000-0000-000034020000}"/>
    <cellStyle name="Currency 185" xfId="352" xr:uid="{00000000-0005-0000-0000-000035020000}"/>
    <cellStyle name="Currency 186" xfId="353" xr:uid="{00000000-0005-0000-0000-000036020000}"/>
    <cellStyle name="Currency 187" xfId="354" xr:uid="{00000000-0005-0000-0000-000037020000}"/>
    <cellStyle name="Currency 188" xfId="355" xr:uid="{00000000-0005-0000-0000-000038020000}"/>
    <cellStyle name="Currency 189" xfId="356" xr:uid="{00000000-0005-0000-0000-000039020000}"/>
    <cellStyle name="Currency 19" xfId="357" xr:uid="{00000000-0005-0000-0000-00003A020000}"/>
    <cellStyle name="Currency 19 2" xfId="807" xr:uid="{00000000-0005-0000-0000-00003B020000}"/>
    <cellStyle name="Currency 190" xfId="358" xr:uid="{00000000-0005-0000-0000-00003C020000}"/>
    <cellStyle name="Currency 191" xfId="359" xr:uid="{00000000-0005-0000-0000-00003D020000}"/>
    <cellStyle name="Currency 192" xfId="360" xr:uid="{00000000-0005-0000-0000-00003E020000}"/>
    <cellStyle name="Currency 193" xfId="361" xr:uid="{00000000-0005-0000-0000-00003F020000}"/>
    <cellStyle name="Currency 194" xfId="362" xr:uid="{00000000-0005-0000-0000-000040020000}"/>
    <cellStyle name="Currency 195" xfId="363" xr:uid="{00000000-0005-0000-0000-000041020000}"/>
    <cellStyle name="Currency 196" xfId="364" xr:uid="{00000000-0005-0000-0000-000042020000}"/>
    <cellStyle name="Currency 197" xfId="365" xr:uid="{00000000-0005-0000-0000-000043020000}"/>
    <cellStyle name="Currency 198" xfId="366" xr:uid="{00000000-0005-0000-0000-000044020000}"/>
    <cellStyle name="Currency 199" xfId="367" xr:uid="{00000000-0005-0000-0000-000045020000}"/>
    <cellStyle name="Currency 2" xfId="368" xr:uid="{00000000-0005-0000-0000-000046020000}"/>
    <cellStyle name="Currency 2 2" xfId="808" xr:uid="{00000000-0005-0000-0000-000047020000}"/>
    <cellStyle name="Currency 20" xfId="369" xr:uid="{00000000-0005-0000-0000-000048020000}"/>
    <cellStyle name="Currency 20 2" xfId="809" xr:uid="{00000000-0005-0000-0000-000049020000}"/>
    <cellStyle name="Currency 200" xfId="370" xr:uid="{00000000-0005-0000-0000-00004A020000}"/>
    <cellStyle name="Currency 201" xfId="371" xr:uid="{00000000-0005-0000-0000-00004B020000}"/>
    <cellStyle name="Currency 202" xfId="372" xr:uid="{00000000-0005-0000-0000-00004C020000}"/>
    <cellStyle name="Currency 203" xfId="373" xr:uid="{00000000-0005-0000-0000-00004D020000}"/>
    <cellStyle name="Currency 204" xfId="374" xr:uid="{00000000-0005-0000-0000-00004E020000}"/>
    <cellStyle name="Currency 205" xfId="375" xr:uid="{00000000-0005-0000-0000-00004F020000}"/>
    <cellStyle name="Currency 206" xfId="376" xr:uid="{00000000-0005-0000-0000-000050020000}"/>
    <cellStyle name="Currency 207" xfId="377" xr:uid="{00000000-0005-0000-0000-000051020000}"/>
    <cellStyle name="Currency 208" xfId="378" xr:uid="{00000000-0005-0000-0000-000052020000}"/>
    <cellStyle name="Currency 209" xfId="379" xr:uid="{00000000-0005-0000-0000-000053020000}"/>
    <cellStyle name="Currency 21" xfId="380" xr:uid="{00000000-0005-0000-0000-000054020000}"/>
    <cellStyle name="Currency 21 2" xfId="810" xr:uid="{00000000-0005-0000-0000-000055020000}"/>
    <cellStyle name="Currency 210" xfId="381" xr:uid="{00000000-0005-0000-0000-000056020000}"/>
    <cellStyle name="Currency 211" xfId="382" xr:uid="{00000000-0005-0000-0000-000057020000}"/>
    <cellStyle name="Currency 212" xfId="383" xr:uid="{00000000-0005-0000-0000-000058020000}"/>
    <cellStyle name="Currency 213" xfId="384" xr:uid="{00000000-0005-0000-0000-000059020000}"/>
    <cellStyle name="Currency 214" xfId="385" xr:uid="{00000000-0005-0000-0000-00005A020000}"/>
    <cellStyle name="Currency 215" xfId="386" xr:uid="{00000000-0005-0000-0000-00005B020000}"/>
    <cellStyle name="Currency 216" xfId="387" xr:uid="{00000000-0005-0000-0000-00005C020000}"/>
    <cellStyle name="Currency 217" xfId="388" xr:uid="{00000000-0005-0000-0000-00005D020000}"/>
    <cellStyle name="Currency 218" xfId="389" xr:uid="{00000000-0005-0000-0000-00005E020000}"/>
    <cellStyle name="Currency 219" xfId="390" xr:uid="{00000000-0005-0000-0000-00005F020000}"/>
    <cellStyle name="Currency 22" xfId="391" xr:uid="{00000000-0005-0000-0000-000060020000}"/>
    <cellStyle name="Currency 22 2" xfId="811" xr:uid="{00000000-0005-0000-0000-000061020000}"/>
    <cellStyle name="Currency 220" xfId="392" xr:uid="{00000000-0005-0000-0000-000062020000}"/>
    <cellStyle name="Currency 221" xfId="393" xr:uid="{00000000-0005-0000-0000-000063020000}"/>
    <cellStyle name="Currency 222" xfId="394" xr:uid="{00000000-0005-0000-0000-000064020000}"/>
    <cellStyle name="Currency 223" xfId="395" xr:uid="{00000000-0005-0000-0000-000065020000}"/>
    <cellStyle name="Currency 23" xfId="396" xr:uid="{00000000-0005-0000-0000-000066020000}"/>
    <cellStyle name="Currency 23 2" xfId="812" xr:uid="{00000000-0005-0000-0000-000067020000}"/>
    <cellStyle name="Currency 24" xfId="397" xr:uid="{00000000-0005-0000-0000-000068020000}"/>
    <cellStyle name="Currency 24 2" xfId="813" xr:uid="{00000000-0005-0000-0000-000069020000}"/>
    <cellStyle name="Currency 25" xfId="398" xr:uid="{00000000-0005-0000-0000-00006A020000}"/>
    <cellStyle name="Currency 25 2" xfId="814" xr:uid="{00000000-0005-0000-0000-00006B020000}"/>
    <cellStyle name="Currency 26" xfId="399" xr:uid="{00000000-0005-0000-0000-00006C020000}"/>
    <cellStyle name="Currency 26 2" xfId="815" xr:uid="{00000000-0005-0000-0000-00006D020000}"/>
    <cellStyle name="Currency 27" xfId="400" xr:uid="{00000000-0005-0000-0000-00006E020000}"/>
    <cellStyle name="Currency 27 2" xfId="816" xr:uid="{00000000-0005-0000-0000-00006F020000}"/>
    <cellStyle name="Currency 28" xfId="401" xr:uid="{00000000-0005-0000-0000-000070020000}"/>
    <cellStyle name="Currency 28 2" xfId="817" xr:uid="{00000000-0005-0000-0000-000071020000}"/>
    <cellStyle name="Currency 29" xfId="402" xr:uid="{00000000-0005-0000-0000-000072020000}"/>
    <cellStyle name="Currency 29 2" xfId="818" xr:uid="{00000000-0005-0000-0000-000073020000}"/>
    <cellStyle name="Currency 3" xfId="403" xr:uid="{00000000-0005-0000-0000-000074020000}"/>
    <cellStyle name="Currency 3 2" xfId="819" xr:uid="{00000000-0005-0000-0000-000075020000}"/>
    <cellStyle name="Currency 30" xfId="404" xr:uid="{00000000-0005-0000-0000-000076020000}"/>
    <cellStyle name="Currency 30 2" xfId="820" xr:uid="{00000000-0005-0000-0000-000077020000}"/>
    <cellStyle name="Currency 31" xfId="405" xr:uid="{00000000-0005-0000-0000-000078020000}"/>
    <cellStyle name="Currency 31 2" xfId="821" xr:uid="{00000000-0005-0000-0000-000079020000}"/>
    <cellStyle name="Currency 32" xfId="406" xr:uid="{00000000-0005-0000-0000-00007A020000}"/>
    <cellStyle name="Currency 32 2" xfId="822" xr:uid="{00000000-0005-0000-0000-00007B020000}"/>
    <cellStyle name="Currency 33" xfId="407" xr:uid="{00000000-0005-0000-0000-00007C020000}"/>
    <cellStyle name="Currency 33 2" xfId="823" xr:uid="{00000000-0005-0000-0000-00007D020000}"/>
    <cellStyle name="Currency 34" xfId="408" xr:uid="{00000000-0005-0000-0000-00007E020000}"/>
    <cellStyle name="Currency 34 2" xfId="824" xr:uid="{00000000-0005-0000-0000-00007F020000}"/>
    <cellStyle name="Currency 35" xfId="409" xr:uid="{00000000-0005-0000-0000-000080020000}"/>
    <cellStyle name="Currency 35 2" xfId="825" xr:uid="{00000000-0005-0000-0000-000081020000}"/>
    <cellStyle name="Currency 36" xfId="410" xr:uid="{00000000-0005-0000-0000-000082020000}"/>
    <cellStyle name="Currency 36 2" xfId="826" xr:uid="{00000000-0005-0000-0000-000083020000}"/>
    <cellStyle name="Currency 37" xfId="411" xr:uid="{00000000-0005-0000-0000-000084020000}"/>
    <cellStyle name="Currency 37 2" xfId="827" xr:uid="{00000000-0005-0000-0000-000085020000}"/>
    <cellStyle name="Currency 38" xfId="412" xr:uid="{00000000-0005-0000-0000-000086020000}"/>
    <cellStyle name="Currency 38 2" xfId="828" xr:uid="{00000000-0005-0000-0000-000087020000}"/>
    <cellStyle name="Currency 39" xfId="413" xr:uid="{00000000-0005-0000-0000-000088020000}"/>
    <cellStyle name="Currency 39 2" xfId="829" xr:uid="{00000000-0005-0000-0000-000089020000}"/>
    <cellStyle name="Currency 4" xfId="414" xr:uid="{00000000-0005-0000-0000-00008A020000}"/>
    <cellStyle name="Currency 4 2" xfId="830" xr:uid="{00000000-0005-0000-0000-00008B020000}"/>
    <cellStyle name="Currency 40" xfId="415" xr:uid="{00000000-0005-0000-0000-00008C020000}"/>
    <cellStyle name="Currency 40 2" xfId="831" xr:uid="{00000000-0005-0000-0000-00008D020000}"/>
    <cellStyle name="Currency 41" xfId="416" xr:uid="{00000000-0005-0000-0000-00008E020000}"/>
    <cellStyle name="Currency 41 2" xfId="832" xr:uid="{00000000-0005-0000-0000-00008F020000}"/>
    <cellStyle name="Currency 42" xfId="417" xr:uid="{00000000-0005-0000-0000-000090020000}"/>
    <cellStyle name="Currency 42 2" xfId="833" xr:uid="{00000000-0005-0000-0000-000091020000}"/>
    <cellStyle name="Currency 43" xfId="418" xr:uid="{00000000-0005-0000-0000-000092020000}"/>
    <cellStyle name="Currency 43 2" xfId="834" xr:uid="{00000000-0005-0000-0000-000093020000}"/>
    <cellStyle name="Currency 44" xfId="419" xr:uid="{00000000-0005-0000-0000-000094020000}"/>
    <cellStyle name="Currency 44 2" xfId="835" xr:uid="{00000000-0005-0000-0000-000095020000}"/>
    <cellStyle name="Currency 45" xfId="420" xr:uid="{00000000-0005-0000-0000-000096020000}"/>
    <cellStyle name="Currency 45 2" xfId="836" xr:uid="{00000000-0005-0000-0000-000097020000}"/>
    <cellStyle name="Currency 46" xfId="421" xr:uid="{00000000-0005-0000-0000-000098020000}"/>
    <cellStyle name="Currency 46 2" xfId="837" xr:uid="{00000000-0005-0000-0000-000099020000}"/>
    <cellStyle name="Currency 47" xfId="422" xr:uid="{00000000-0005-0000-0000-00009A020000}"/>
    <cellStyle name="Currency 47 2" xfId="838" xr:uid="{00000000-0005-0000-0000-00009B020000}"/>
    <cellStyle name="Currency 48" xfId="423" xr:uid="{00000000-0005-0000-0000-00009C020000}"/>
    <cellStyle name="Currency 48 2" xfId="839" xr:uid="{00000000-0005-0000-0000-00009D020000}"/>
    <cellStyle name="Currency 49" xfId="424" xr:uid="{00000000-0005-0000-0000-00009E020000}"/>
    <cellStyle name="Currency 49 2" xfId="840" xr:uid="{00000000-0005-0000-0000-00009F020000}"/>
    <cellStyle name="Currency 5" xfId="425" xr:uid="{00000000-0005-0000-0000-0000A0020000}"/>
    <cellStyle name="Currency 5 2" xfId="841" xr:uid="{00000000-0005-0000-0000-0000A1020000}"/>
    <cellStyle name="Currency 50" xfId="426" xr:uid="{00000000-0005-0000-0000-0000A2020000}"/>
    <cellStyle name="Currency 50 2" xfId="842" xr:uid="{00000000-0005-0000-0000-0000A3020000}"/>
    <cellStyle name="Currency 51" xfId="427" xr:uid="{00000000-0005-0000-0000-0000A4020000}"/>
    <cellStyle name="Currency 51 2" xfId="843" xr:uid="{00000000-0005-0000-0000-0000A5020000}"/>
    <cellStyle name="Currency 52" xfId="428" xr:uid="{00000000-0005-0000-0000-0000A6020000}"/>
    <cellStyle name="Currency 52 2" xfId="844" xr:uid="{00000000-0005-0000-0000-0000A7020000}"/>
    <cellStyle name="Currency 53" xfId="429" xr:uid="{00000000-0005-0000-0000-0000A8020000}"/>
    <cellStyle name="Currency 53 2" xfId="845" xr:uid="{00000000-0005-0000-0000-0000A9020000}"/>
    <cellStyle name="Currency 54" xfId="430" xr:uid="{00000000-0005-0000-0000-0000AA020000}"/>
    <cellStyle name="Currency 54 2" xfId="846" xr:uid="{00000000-0005-0000-0000-0000AB020000}"/>
    <cellStyle name="Currency 55" xfId="431" xr:uid="{00000000-0005-0000-0000-0000AC020000}"/>
    <cellStyle name="Currency 55 2" xfId="847" xr:uid="{00000000-0005-0000-0000-0000AD020000}"/>
    <cellStyle name="Currency 56" xfId="432" xr:uid="{00000000-0005-0000-0000-0000AE020000}"/>
    <cellStyle name="Currency 56 2" xfId="848" xr:uid="{00000000-0005-0000-0000-0000AF020000}"/>
    <cellStyle name="Currency 57" xfId="433" xr:uid="{00000000-0005-0000-0000-0000B0020000}"/>
    <cellStyle name="Currency 57 2" xfId="849" xr:uid="{00000000-0005-0000-0000-0000B1020000}"/>
    <cellStyle name="Currency 58" xfId="434" xr:uid="{00000000-0005-0000-0000-0000B2020000}"/>
    <cellStyle name="Currency 58 2" xfId="850" xr:uid="{00000000-0005-0000-0000-0000B3020000}"/>
    <cellStyle name="Currency 59" xfId="435" xr:uid="{00000000-0005-0000-0000-0000B4020000}"/>
    <cellStyle name="Currency 59 2" xfId="851" xr:uid="{00000000-0005-0000-0000-0000B5020000}"/>
    <cellStyle name="Currency 6" xfId="436" xr:uid="{00000000-0005-0000-0000-0000B6020000}"/>
    <cellStyle name="Currency 6 2" xfId="852" xr:uid="{00000000-0005-0000-0000-0000B7020000}"/>
    <cellStyle name="Currency 60" xfId="437" xr:uid="{00000000-0005-0000-0000-0000B8020000}"/>
    <cellStyle name="Currency 60 2" xfId="853" xr:uid="{00000000-0005-0000-0000-0000B9020000}"/>
    <cellStyle name="Currency 61" xfId="438" xr:uid="{00000000-0005-0000-0000-0000BA020000}"/>
    <cellStyle name="Currency 61 2" xfId="854" xr:uid="{00000000-0005-0000-0000-0000BB020000}"/>
    <cellStyle name="Currency 62" xfId="439" xr:uid="{00000000-0005-0000-0000-0000BC020000}"/>
    <cellStyle name="Currency 62 2" xfId="855" xr:uid="{00000000-0005-0000-0000-0000BD020000}"/>
    <cellStyle name="Currency 63" xfId="440" xr:uid="{00000000-0005-0000-0000-0000BE020000}"/>
    <cellStyle name="Currency 63 2" xfId="856" xr:uid="{00000000-0005-0000-0000-0000BF020000}"/>
    <cellStyle name="Currency 64" xfId="441" xr:uid="{00000000-0005-0000-0000-0000C0020000}"/>
    <cellStyle name="Currency 64 2" xfId="857" xr:uid="{00000000-0005-0000-0000-0000C1020000}"/>
    <cellStyle name="Currency 65" xfId="442" xr:uid="{00000000-0005-0000-0000-0000C2020000}"/>
    <cellStyle name="Currency 65 2" xfId="858" xr:uid="{00000000-0005-0000-0000-0000C3020000}"/>
    <cellStyle name="Currency 66" xfId="443" xr:uid="{00000000-0005-0000-0000-0000C4020000}"/>
    <cellStyle name="Currency 66 2" xfId="859" xr:uid="{00000000-0005-0000-0000-0000C5020000}"/>
    <cellStyle name="Currency 67" xfId="444" xr:uid="{00000000-0005-0000-0000-0000C6020000}"/>
    <cellStyle name="Currency 67 2" xfId="860" xr:uid="{00000000-0005-0000-0000-0000C7020000}"/>
    <cellStyle name="Currency 68" xfId="445" xr:uid="{00000000-0005-0000-0000-0000C8020000}"/>
    <cellStyle name="Currency 68 2" xfId="861" xr:uid="{00000000-0005-0000-0000-0000C9020000}"/>
    <cellStyle name="Currency 69" xfId="446" xr:uid="{00000000-0005-0000-0000-0000CA020000}"/>
    <cellStyle name="Currency 69 2" xfId="862" xr:uid="{00000000-0005-0000-0000-0000CB020000}"/>
    <cellStyle name="Currency 7" xfId="447" xr:uid="{00000000-0005-0000-0000-0000CC020000}"/>
    <cellStyle name="Currency 7 2" xfId="863" xr:uid="{00000000-0005-0000-0000-0000CD020000}"/>
    <cellStyle name="Currency 70" xfId="448" xr:uid="{00000000-0005-0000-0000-0000CE020000}"/>
    <cellStyle name="Currency 70 2" xfId="864" xr:uid="{00000000-0005-0000-0000-0000CF020000}"/>
    <cellStyle name="Currency 71" xfId="449" xr:uid="{00000000-0005-0000-0000-0000D0020000}"/>
    <cellStyle name="Currency 71 2" xfId="865" xr:uid="{00000000-0005-0000-0000-0000D1020000}"/>
    <cellStyle name="Currency 72" xfId="450" xr:uid="{00000000-0005-0000-0000-0000D2020000}"/>
    <cellStyle name="Currency 72 2" xfId="866" xr:uid="{00000000-0005-0000-0000-0000D3020000}"/>
    <cellStyle name="Currency 73" xfId="451" xr:uid="{00000000-0005-0000-0000-0000D4020000}"/>
    <cellStyle name="Currency 73 2" xfId="867" xr:uid="{00000000-0005-0000-0000-0000D5020000}"/>
    <cellStyle name="Currency 74" xfId="452" xr:uid="{00000000-0005-0000-0000-0000D6020000}"/>
    <cellStyle name="Currency 74 2" xfId="868" xr:uid="{00000000-0005-0000-0000-0000D7020000}"/>
    <cellStyle name="Currency 75" xfId="453" xr:uid="{00000000-0005-0000-0000-0000D8020000}"/>
    <cellStyle name="Currency 75 2" xfId="869" xr:uid="{00000000-0005-0000-0000-0000D9020000}"/>
    <cellStyle name="Currency 76" xfId="454" xr:uid="{00000000-0005-0000-0000-0000DA020000}"/>
    <cellStyle name="Currency 76 2" xfId="870" xr:uid="{00000000-0005-0000-0000-0000DB020000}"/>
    <cellStyle name="Currency 77" xfId="455" xr:uid="{00000000-0005-0000-0000-0000DC020000}"/>
    <cellStyle name="Currency 77 2" xfId="871" xr:uid="{00000000-0005-0000-0000-0000DD020000}"/>
    <cellStyle name="Currency 78" xfId="456" xr:uid="{00000000-0005-0000-0000-0000DE020000}"/>
    <cellStyle name="Currency 78 2" xfId="872" xr:uid="{00000000-0005-0000-0000-0000DF020000}"/>
    <cellStyle name="Currency 79" xfId="457" xr:uid="{00000000-0005-0000-0000-0000E0020000}"/>
    <cellStyle name="Currency 79 2" xfId="873" xr:uid="{00000000-0005-0000-0000-0000E1020000}"/>
    <cellStyle name="Currency 8" xfId="458" xr:uid="{00000000-0005-0000-0000-0000E2020000}"/>
    <cellStyle name="Currency 8 2" xfId="874" xr:uid="{00000000-0005-0000-0000-0000E3020000}"/>
    <cellStyle name="Currency 80" xfId="459" xr:uid="{00000000-0005-0000-0000-0000E4020000}"/>
    <cellStyle name="Currency 80 2" xfId="875" xr:uid="{00000000-0005-0000-0000-0000E5020000}"/>
    <cellStyle name="Currency 81" xfId="460" xr:uid="{00000000-0005-0000-0000-0000E6020000}"/>
    <cellStyle name="Currency 81 2" xfId="876" xr:uid="{00000000-0005-0000-0000-0000E7020000}"/>
    <cellStyle name="Currency 82" xfId="461" xr:uid="{00000000-0005-0000-0000-0000E8020000}"/>
    <cellStyle name="Currency 82 2" xfId="877" xr:uid="{00000000-0005-0000-0000-0000E9020000}"/>
    <cellStyle name="Currency 83" xfId="462" xr:uid="{00000000-0005-0000-0000-0000EA020000}"/>
    <cellStyle name="Currency 83 2" xfId="878" xr:uid="{00000000-0005-0000-0000-0000EB020000}"/>
    <cellStyle name="Currency 84" xfId="463" xr:uid="{00000000-0005-0000-0000-0000EC020000}"/>
    <cellStyle name="Currency 84 2" xfId="879" xr:uid="{00000000-0005-0000-0000-0000ED020000}"/>
    <cellStyle name="Currency 85" xfId="464" xr:uid="{00000000-0005-0000-0000-0000EE020000}"/>
    <cellStyle name="Currency 85 2" xfId="880" xr:uid="{00000000-0005-0000-0000-0000EF020000}"/>
    <cellStyle name="Currency 86" xfId="465" xr:uid="{00000000-0005-0000-0000-0000F0020000}"/>
    <cellStyle name="Currency 86 2" xfId="881" xr:uid="{00000000-0005-0000-0000-0000F1020000}"/>
    <cellStyle name="Currency 87" xfId="466" xr:uid="{00000000-0005-0000-0000-0000F2020000}"/>
    <cellStyle name="Currency 87 2" xfId="882" xr:uid="{00000000-0005-0000-0000-0000F3020000}"/>
    <cellStyle name="Currency 88" xfId="467" xr:uid="{00000000-0005-0000-0000-0000F4020000}"/>
    <cellStyle name="Currency 88 2" xfId="883" xr:uid="{00000000-0005-0000-0000-0000F5020000}"/>
    <cellStyle name="Currency 89" xfId="468" xr:uid="{00000000-0005-0000-0000-0000F6020000}"/>
    <cellStyle name="Currency 89 2" xfId="884" xr:uid="{00000000-0005-0000-0000-0000F7020000}"/>
    <cellStyle name="Currency 9" xfId="469" xr:uid="{00000000-0005-0000-0000-0000F8020000}"/>
    <cellStyle name="Currency 9 2" xfId="885" xr:uid="{00000000-0005-0000-0000-0000F9020000}"/>
    <cellStyle name="Currency 90" xfId="470" xr:uid="{00000000-0005-0000-0000-0000FA020000}"/>
    <cellStyle name="Currency 90 2" xfId="886" xr:uid="{00000000-0005-0000-0000-0000FB020000}"/>
    <cellStyle name="Currency 91" xfId="471" xr:uid="{00000000-0005-0000-0000-0000FC020000}"/>
    <cellStyle name="Currency 91 2" xfId="887" xr:uid="{00000000-0005-0000-0000-0000FD020000}"/>
    <cellStyle name="Currency 92" xfId="472" xr:uid="{00000000-0005-0000-0000-0000FE020000}"/>
    <cellStyle name="Currency 92 2" xfId="888" xr:uid="{00000000-0005-0000-0000-0000FF020000}"/>
    <cellStyle name="Currency 93" xfId="473" xr:uid="{00000000-0005-0000-0000-000000030000}"/>
    <cellStyle name="Currency 94" xfId="474" xr:uid="{00000000-0005-0000-0000-000001030000}"/>
    <cellStyle name="Currency 95" xfId="475" xr:uid="{00000000-0005-0000-0000-000002030000}"/>
    <cellStyle name="Currency 96" xfId="476" xr:uid="{00000000-0005-0000-0000-000003030000}"/>
    <cellStyle name="Currency 97" xfId="477" xr:uid="{00000000-0005-0000-0000-000004030000}"/>
    <cellStyle name="Currency 98" xfId="478" xr:uid="{00000000-0005-0000-0000-000005030000}"/>
    <cellStyle name="Currency 99" xfId="479" xr:uid="{00000000-0005-0000-0000-000006030000}"/>
    <cellStyle name="Excel Built-in Normal" xfId="480" xr:uid="{00000000-0005-0000-0000-000007030000}"/>
    <cellStyle name="Explanatory Text 2" xfId="481" xr:uid="{00000000-0005-0000-0000-000008030000}"/>
    <cellStyle name="Good 2" xfId="482" xr:uid="{00000000-0005-0000-0000-000009030000}"/>
    <cellStyle name="Heading 1 2" xfId="483" xr:uid="{00000000-0005-0000-0000-00000A030000}"/>
    <cellStyle name="Heading 2 2" xfId="484" xr:uid="{00000000-0005-0000-0000-00000B030000}"/>
    <cellStyle name="Heading 3 2" xfId="485" xr:uid="{00000000-0005-0000-0000-00000C030000}"/>
    <cellStyle name="Heading 4 2" xfId="486" xr:uid="{00000000-0005-0000-0000-00000D030000}"/>
    <cellStyle name="Hyperlink" xfId="487" builtinId="8"/>
    <cellStyle name="Hyperlink 2" xfId="488" xr:uid="{00000000-0005-0000-0000-00000E030000}"/>
    <cellStyle name="Hyperlink 3" xfId="489" xr:uid="{00000000-0005-0000-0000-00000F030000}"/>
    <cellStyle name="Hyperlink 4" xfId="490" xr:uid="{00000000-0005-0000-0000-000010030000}"/>
    <cellStyle name="Hyperlink 5" xfId="491" xr:uid="{00000000-0005-0000-0000-000011030000}"/>
    <cellStyle name="Hyperlink 5 2" xfId="492" xr:uid="{00000000-0005-0000-0000-000012030000}"/>
    <cellStyle name="Hyperlink 6" xfId="493" xr:uid="{00000000-0005-0000-0000-000013030000}"/>
    <cellStyle name="Hyperlink 7" xfId="494" xr:uid="{00000000-0005-0000-0000-000014030000}"/>
    <cellStyle name="Input 2" xfId="495" xr:uid="{00000000-0005-0000-0000-000015030000}"/>
    <cellStyle name="Linked Cell 2" xfId="496" xr:uid="{00000000-0005-0000-0000-000016030000}"/>
    <cellStyle name="Neutral 2" xfId="497" xr:uid="{00000000-0005-0000-0000-000017030000}"/>
    <cellStyle name="Normal" xfId="0" builtinId="0"/>
    <cellStyle name="Normal 10" xfId="498" xr:uid="{00000000-0005-0000-0000-000018030000}"/>
    <cellStyle name="Normal 100" xfId="499" xr:uid="{00000000-0005-0000-0000-000019030000}"/>
    <cellStyle name="Normal 118" xfId="500" xr:uid="{00000000-0005-0000-0000-00001A030000}"/>
    <cellStyle name="Normal 12" xfId="501" xr:uid="{00000000-0005-0000-0000-00001B030000}"/>
    <cellStyle name="Normal 13" xfId="502" xr:uid="{00000000-0005-0000-0000-00001C030000}"/>
    <cellStyle name="Normal 13 2" xfId="503" xr:uid="{00000000-0005-0000-0000-00001D030000}"/>
    <cellStyle name="Normal 13 2 2" xfId="504" xr:uid="{00000000-0005-0000-0000-00001E030000}"/>
    <cellStyle name="Normal 13 2 2 2" xfId="505" xr:uid="{00000000-0005-0000-0000-00001F030000}"/>
    <cellStyle name="Normal 13 2 2 2 2" xfId="506" xr:uid="{00000000-0005-0000-0000-000020030000}"/>
    <cellStyle name="Normal 13 2 2 2 3" xfId="507" xr:uid="{00000000-0005-0000-0000-000021030000}"/>
    <cellStyle name="Normal 13 2 3" xfId="508" xr:uid="{00000000-0005-0000-0000-000022030000}"/>
    <cellStyle name="Normal 13 3" xfId="509" xr:uid="{00000000-0005-0000-0000-000023030000}"/>
    <cellStyle name="Normal 13 3 2" xfId="510" xr:uid="{00000000-0005-0000-0000-000024030000}"/>
    <cellStyle name="Normal 13 4" xfId="511" xr:uid="{00000000-0005-0000-0000-000025030000}"/>
    <cellStyle name="Normal 13 6" xfId="512" xr:uid="{00000000-0005-0000-0000-000026030000}"/>
    <cellStyle name="Normal 15" xfId="513" xr:uid="{00000000-0005-0000-0000-000027030000}"/>
    <cellStyle name="Normal 16" xfId="514" xr:uid="{00000000-0005-0000-0000-000028030000}"/>
    <cellStyle name="Normal 17" xfId="515" xr:uid="{00000000-0005-0000-0000-000029030000}"/>
    <cellStyle name="Normal 19" xfId="516" xr:uid="{00000000-0005-0000-0000-00002A030000}"/>
    <cellStyle name="Normal 2" xfId="517" xr:uid="{00000000-0005-0000-0000-00002B030000}"/>
    <cellStyle name="Normal 2 2" xfId="518" xr:uid="{00000000-0005-0000-0000-00002C030000}"/>
    <cellStyle name="Normal 2 2 2" xfId="519" xr:uid="{00000000-0005-0000-0000-00002D030000}"/>
    <cellStyle name="Normal 2 2 3" xfId="520" xr:uid="{00000000-0005-0000-0000-00002E030000}"/>
    <cellStyle name="Normal 2 3" xfId="521" xr:uid="{00000000-0005-0000-0000-00002F030000}"/>
    <cellStyle name="Normal 2 3 2" xfId="522" xr:uid="{00000000-0005-0000-0000-000030030000}"/>
    <cellStyle name="Normal 2 4" xfId="523" xr:uid="{00000000-0005-0000-0000-000031030000}"/>
    <cellStyle name="Normal 2 4 2" xfId="524" xr:uid="{00000000-0005-0000-0000-000032030000}"/>
    <cellStyle name="Normal 2 5" xfId="525" xr:uid="{00000000-0005-0000-0000-000033030000}"/>
    <cellStyle name="Normal 23" xfId="526" xr:uid="{00000000-0005-0000-0000-000034030000}"/>
    <cellStyle name="Normal 3" xfId="527" xr:uid="{00000000-0005-0000-0000-000035030000}"/>
    <cellStyle name="Normal 3 2" xfId="528" xr:uid="{00000000-0005-0000-0000-000036030000}"/>
    <cellStyle name="Normal 3 2 11" xfId="529" xr:uid="{00000000-0005-0000-0000-000037030000}"/>
    <cellStyle name="Normal 3 3" xfId="530" xr:uid="{00000000-0005-0000-0000-000038030000}"/>
    <cellStyle name="Normal 3 4" xfId="531" xr:uid="{00000000-0005-0000-0000-000039030000}"/>
    <cellStyle name="Normal 3 8" xfId="532" xr:uid="{00000000-0005-0000-0000-00003A030000}"/>
    <cellStyle name="Normal 3 8 2" xfId="533" xr:uid="{00000000-0005-0000-0000-00003B030000}"/>
    <cellStyle name="Normal 3 8 2 2" xfId="534" xr:uid="{00000000-0005-0000-0000-00003C030000}"/>
    <cellStyle name="Normal 3 8 3" xfId="535" xr:uid="{00000000-0005-0000-0000-00003D030000}"/>
    <cellStyle name="Normal 4" xfId="536" xr:uid="{00000000-0005-0000-0000-00003E030000}"/>
    <cellStyle name="Normal 4 2" xfId="537" xr:uid="{00000000-0005-0000-0000-00003F030000}"/>
    <cellStyle name="Normal 4 3" xfId="538" xr:uid="{00000000-0005-0000-0000-000040030000}"/>
    <cellStyle name="Normal 4 4" xfId="539" xr:uid="{00000000-0005-0000-0000-000041030000}"/>
    <cellStyle name="Normal 416" xfId="540" xr:uid="{00000000-0005-0000-0000-000042030000}"/>
    <cellStyle name="Normal 417" xfId="541" xr:uid="{00000000-0005-0000-0000-000043030000}"/>
    <cellStyle name="Normal 428" xfId="542" xr:uid="{00000000-0005-0000-0000-000044030000}"/>
    <cellStyle name="Normal 429" xfId="543" xr:uid="{00000000-0005-0000-0000-000045030000}"/>
    <cellStyle name="Normal 486" xfId="544" xr:uid="{00000000-0005-0000-0000-000046030000}"/>
    <cellStyle name="Normal 487" xfId="545" xr:uid="{00000000-0005-0000-0000-000047030000}"/>
    <cellStyle name="Normal 489" xfId="546" xr:uid="{00000000-0005-0000-0000-000048030000}"/>
    <cellStyle name="Normal 490" xfId="547" xr:uid="{00000000-0005-0000-0000-000049030000}"/>
    <cellStyle name="Normal 5" xfId="548" xr:uid="{00000000-0005-0000-0000-00004A030000}"/>
    <cellStyle name="Normal 5 2" xfId="549" xr:uid="{00000000-0005-0000-0000-00004B030000}"/>
    <cellStyle name="Normal 5 3" xfId="550" xr:uid="{00000000-0005-0000-0000-00004C030000}"/>
    <cellStyle name="Normal 506" xfId="551" xr:uid="{00000000-0005-0000-0000-00004D030000}"/>
    <cellStyle name="Normal 516" xfId="552" xr:uid="{00000000-0005-0000-0000-00004E030000}"/>
    <cellStyle name="Normal 517" xfId="553" xr:uid="{00000000-0005-0000-0000-00004F030000}"/>
    <cellStyle name="Normal 53" xfId="554" xr:uid="{00000000-0005-0000-0000-000050030000}"/>
    <cellStyle name="Normal 54" xfId="555" xr:uid="{00000000-0005-0000-0000-000051030000}"/>
    <cellStyle name="Normal 542" xfId="556" xr:uid="{00000000-0005-0000-0000-000052030000}"/>
    <cellStyle name="Normal 543" xfId="557" xr:uid="{00000000-0005-0000-0000-000053030000}"/>
    <cellStyle name="Normal 544" xfId="558" xr:uid="{00000000-0005-0000-0000-000054030000}"/>
    <cellStyle name="Normal 547" xfId="559" xr:uid="{00000000-0005-0000-0000-000055030000}"/>
    <cellStyle name="Normal 548" xfId="560" xr:uid="{00000000-0005-0000-0000-000056030000}"/>
    <cellStyle name="Normal 550" xfId="561" xr:uid="{00000000-0005-0000-0000-000057030000}"/>
    <cellStyle name="Normal 571" xfId="562" xr:uid="{00000000-0005-0000-0000-000058030000}"/>
    <cellStyle name="Normal 572" xfId="563" xr:uid="{00000000-0005-0000-0000-000059030000}"/>
    <cellStyle name="Normal 6" xfId="564" xr:uid="{00000000-0005-0000-0000-00005A030000}"/>
    <cellStyle name="Normal 6 2" xfId="565" xr:uid="{00000000-0005-0000-0000-00005B030000}"/>
    <cellStyle name="Normal 6 3" xfId="566" xr:uid="{00000000-0005-0000-0000-00005C030000}"/>
    <cellStyle name="Normal 7" xfId="567" xr:uid="{00000000-0005-0000-0000-00005D030000}"/>
    <cellStyle name="Normal 7 2" xfId="568" xr:uid="{00000000-0005-0000-0000-00005E030000}"/>
    <cellStyle name="Normal 8" xfId="569" xr:uid="{00000000-0005-0000-0000-00005F030000}"/>
    <cellStyle name="Normal 9" xfId="592" xr:uid="{00000000-0005-0000-0000-000060030000}"/>
    <cellStyle name="Normal_Sheet1" xfId="570" xr:uid="{00000000-0005-0000-0000-000061030000}"/>
    <cellStyle name="Note 2" xfId="571" xr:uid="{00000000-0005-0000-0000-000062030000}"/>
    <cellStyle name="Output 2" xfId="572" xr:uid="{00000000-0005-0000-0000-000063030000}"/>
    <cellStyle name="Percent 2" xfId="573" xr:uid="{00000000-0005-0000-0000-000064030000}"/>
    <cellStyle name="Standard 3" xfId="574" xr:uid="{00000000-0005-0000-0000-000065030000}"/>
    <cellStyle name="Standard 4" xfId="575" xr:uid="{00000000-0005-0000-0000-000066030000}"/>
    <cellStyle name="Standard 4 2" xfId="576" xr:uid="{00000000-0005-0000-0000-000067030000}"/>
    <cellStyle name="Standard 4 2 2" xfId="577" xr:uid="{00000000-0005-0000-0000-000068030000}"/>
    <cellStyle name="Standard 4 2 2 2" xfId="578" xr:uid="{00000000-0005-0000-0000-000069030000}"/>
    <cellStyle name="Standard 4 2 3" xfId="579" xr:uid="{00000000-0005-0000-0000-00006A030000}"/>
    <cellStyle name="Standard 4 3" xfId="580" xr:uid="{00000000-0005-0000-0000-00006B030000}"/>
    <cellStyle name="Standard 4 3 2" xfId="581" xr:uid="{00000000-0005-0000-0000-00006C030000}"/>
    <cellStyle name="Standard 4 4" xfId="582" xr:uid="{00000000-0005-0000-0000-00006D030000}"/>
    <cellStyle name="Standard 6" xfId="583" xr:uid="{00000000-0005-0000-0000-00006E030000}"/>
    <cellStyle name="Title 2" xfId="584" xr:uid="{00000000-0005-0000-0000-00006F030000}"/>
    <cellStyle name="Total 2" xfId="585" xr:uid="{00000000-0005-0000-0000-000070030000}"/>
    <cellStyle name="Warning Text 2" xfId="586" xr:uid="{00000000-0005-0000-0000-000071030000}"/>
    <cellStyle name="표준 2" xfId="587" xr:uid="{00000000-0005-0000-0000-000078030000}"/>
    <cellStyle name="一般 7" xfId="588" xr:uid="{00000000-0005-0000-0000-000073030000}"/>
    <cellStyle name="標準 2" xfId="589" xr:uid="{00000000-0005-0000-0000-000075030000}"/>
    <cellStyle name="標準 2 2" xfId="590" xr:uid="{00000000-0005-0000-0000-000076030000}"/>
    <cellStyle name="標準 2 3" xfId="591" xr:uid="{00000000-0005-0000-0000-00007703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gary@insignis-tech.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gary@insignis-tech.com" TargetMode="External"/><Relationship Id="rId4" Type="http://schemas.openxmlformats.org/officeDocument/2006/relationships/hyperlink" Target="https://etron.com/esg/sustainable-supply-chain-management-including-conflict-mineral-policy/"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299"/>
      <c r="B2" s="5" t="s">
        <v>818</v>
      </c>
      <c r="C2" s="3"/>
      <c r="D2" s="175"/>
      <c r="E2" s="3"/>
      <c r="F2" s="3"/>
      <c r="G2" s="25"/>
    </row>
    <row r="3" spans="1:7">
      <c r="A3" s="299"/>
      <c r="B3" s="3" t="s">
        <v>811</v>
      </c>
      <c r="C3" s="5"/>
      <c r="D3" s="176"/>
      <c r="E3" s="3"/>
      <c r="F3" s="5"/>
      <c r="G3" s="25"/>
    </row>
    <row r="4" spans="1:7" ht="15">
      <c r="A4" s="299"/>
      <c r="B4" s="30" t="s">
        <v>820</v>
      </c>
      <c r="C4" s="6"/>
      <c r="D4" s="177"/>
      <c r="E4" s="3"/>
      <c r="F4" s="6"/>
      <c r="G4" s="25"/>
    </row>
    <row r="5" spans="1:7" ht="13.2">
      <c r="A5" s="299"/>
      <c r="B5" s="29" t="s">
        <v>1009</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821</v>
      </c>
      <c r="C9" s="302"/>
      <c r="D9" s="302"/>
      <c r="E9" s="302"/>
      <c r="F9" s="302"/>
      <c r="G9" s="25"/>
    </row>
    <row r="10" spans="1:7" ht="27" customHeight="1">
      <c r="A10" s="299"/>
      <c r="B10" s="303" t="s">
        <v>425</v>
      </c>
      <c r="C10" s="303"/>
      <c r="D10" s="303"/>
      <c r="E10" s="303"/>
      <c r="F10" s="303"/>
      <c r="G10" s="25"/>
    </row>
    <row r="11" spans="1:7" ht="27" customHeight="1">
      <c r="A11" s="299"/>
      <c r="B11" s="304"/>
      <c r="C11" s="304"/>
      <c r="D11" s="304"/>
      <c r="E11" s="304"/>
      <c r="F11" s="304"/>
      <c r="G11" s="25"/>
    </row>
    <row r="12" spans="1:7">
      <c r="A12" s="299"/>
      <c r="B12" s="31" t="s">
        <v>819</v>
      </c>
      <c r="C12" s="32" t="s">
        <v>822</v>
      </c>
      <c r="D12" s="179" t="s">
        <v>823</v>
      </c>
      <c r="E12" s="32" t="s">
        <v>595</v>
      </c>
      <c r="F12" s="32" t="s">
        <v>596</v>
      </c>
      <c r="G12" s="25"/>
    </row>
    <row r="13" spans="1:7" ht="20.399999999999999">
      <c r="A13" s="299"/>
      <c r="B13" s="2">
        <v>1</v>
      </c>
      <c r="C13" s="27" t="s">
        <v>1057</v>
      </c>
      <c r="D13" s="28" t="s">
        <v>847</v>
      </c>
      <c r="E13" s="163" t="s">
        <v>824</v>
      </c>
      <c r="F13" s="163"/>
      <c r="G13" s="25"/>
    </row>
    <row r="14" spans="1:7" ht="30.6">
      <c r="A14" s="299"/>
      <c r="B14" s="2">
        <v>2</v>
      </c>
      <c r="C14" s="27" t="s">
        <v>1057</v>
      </c>
      <c r="D14" s="28" t="s">
        <v>994</v>
      </c>
      <c r="E14" s="163" t="s">
        <v>515</v>
      </c>
      <c r="F14" s="163" t="s">
        <v>516</v>
      </c>
      <c r="G14" s="25"/>
    </row>
    <row r="15" spans="1:7" ht="88.95" customHeight="1">
      <c r="A15" s="299"/>
      <c r="B15" s="305">
        <v>2.0099999999999998</v>
      </c>
      <c r="C15" s="296" t="s">
        <v>1057</v>
      </c>
      <c r="D15" s="308" t="s">
        <v>2198</v>
      </c>
      <c r="E15" s="164" t="s">
        <v>597</v>
      </c>
      <c r="F15" s="164" t="s">
        <v>600</v>
      </c>
      <c r="G15" s="25"/>
    </row>
    <row r="16" spans="1:7" ht="99" customHeight="1">
      <c r="A16" s="299"/>
      <c r="B16" s="306"/>
      <c r="C16" s="297"/>
      <c r="D16" s="309"/>
      <c r="E16" s="165"/>
      <c r="F16" s="165" t="s">
        <v>598</v>
      </c>
      <c r="G16" s="25"/>
    </row>
    <row r="17" spans="1:7" ht="63" customHeight="1">
      <c r="A17" s="299"/>
      <c r="B17" s="307"/>
      <c r="C17" s="298"/>
      <c r="D17" s="310"/>
      <c r="E17" s="27"/>
      <c r="F17" s="27" t="s">
        <v>599</v>
      </c>
      <c r="G17" s="25"/>
    </row>
    <row r="18" spans="1:7" ht="117" customHeight="1">
      <c r="A18" s="299"/>
      <c r="B18" s="305">
        <v>2.02</v>
      </c>
      <c r="C18" s="296" t="s">
        <v>1057</v>
      </c>
      <c r="D18" s="308" t="s">
        <v>2199</v>
      </c>
      <c r="E18" s="164" t="s">
        <v>426</v>
      </c>
      <c r="F18" s="164" t="s">
        <v>510</v>
      </c>
      <c r="G18" s="25"/>
    </row>
    <row r="19" spans="1:7" ht="70.95" customHeight="1">
      <c r="A19" s="299"/>
      <c r="B19" s="306"/>
      <c r="C19" s="297"/>
      <c r="D19" s="309"/>
      <c r="E19" s="165" t="s">
        <v>514</v>
      </c>
      <c r="F19" s="165" t="s">
        <v>427</v>
      </c>
      <c r="G19" s="25"/>
    </row>
    <row r="20" spans="1:7" ht="90.75" customHeight="1">
      <c r="A20" s="299"/>
      <c r="B20" s="306"/>
      <c r="C20" s="297"/>
      <c r="D20" s="309"/>
      <c r="E20" s="165"/>
      <c r="F20" s="165" t="s">
        <v>602</v>
      </c>
      <c r="G20" s="25"/>
    </row>
    <row r="21" spans="1:7" ht="74.25" customHeight="1">
      <c r="A21" s="299"/>
      <c r="B21" s="307"/>
      <c r="C21" s="298"/>
      <c r="D21" s="310"/>
      <c r="E21" s="27"/>
      <c r="F21" s="27" t="s">
        <v>601</v>
      </c>
      <c r="G21" s="25"/>
    </row>
    <row r="22" spans="1:7" ht="90" customHeight="1">
      <c r="A22" s="299"/>
      <c r="B22" s="314">
        <v>2.0299999999999998</v>
      </c>
      <c r="C22" s="314" t="s">
        <v>794</v>
      </c>
      <c r="D22" s="293" t="s">
        <v>2200</v>
      </c>
      <c r="E22" s="296" t="s">
        <v>424</v>
      </c>
      <c r="F22" s="164" t="s">
        <v>447</v>
      </c>
      <c r="G22" s="25"/>
    </row>
    <row r="23" spans="1:7" ht="109.5" customHeight="1">
      <c r="A23" s="299"/>
      <c r="B23" s="315"/>
      <c r="C23" s="315"/>
      <c r="D23" s="294"/>
      <c r="E23" s="297"/>
      <c r="F23" s="165" t="s">
        <v>795</v>
      </c>
      <c r="G23" s="25"/>
    </row>
    <row r="24" spans="1:7" ht="74.25" customHeight="1">
      <c r="A24" s="299"/>
      <c r="B24" s="316"/>
      <c r="C24" s="316"/>
      <c r="D24" s="295"/>
      <c r="E24" s="298"/>
      <c r="F24" s="27" t="s">
        <v>423</v>
      </c>
      <c r="G24" s="25"/>
    </row>
    <row r="25" spans="1:7" ht="72" customHeight="1">
      <c r="A25" s="299"/>
      <c r="B25" s="2" t="s">
        <v>445</v>
      </c>
      <c r="C25" s="27" t="s">
        <v>446</v>
      </c>
      <c r="D25" s="28" t="s">
        <v>2201</v>
      </c>
      <c r="E25" s="27" t="s">
        <v>2196</v>
      </c>
      <c r="F25" s="27" t="s">
        <v>448</v>
      </c>
      <c r="G25" s="25"/>
    </row>
    <row r="26" spans="1:7" ht="97.95" customHeight="1">
      <c r="A26" s="299"/>
      <c r="B26" s="311">
        <v>3</v>
      </c>
      <c r="C26" s="305" t="s">
        <v>66</v>
      </c>
      <c r="D26" s="308" t="s">
        <v>2202</v>
      </c>
      <c r="E26" s="296" t="s">
        <v>0</v>
      </c>
      <c r="F26" s="164" t="s">
        <v>60</v>
      </c>
      <c r="G26" s="25"/>
    </row>
    <row r="27" spans="1:7" ht="90" customHeight="1">
      <c r="A27" s="299"/>
      <c r="B27" s="312"/>
      <c r="C27" s="306"/>
      <c r="D27" s="309"/>
      <c r="E27" s="297"/>
      <c r="F27" s="165" t="s">
        <v>55</v>
      </c>
      <c r="G27" s="25"/>
    </row>
    <row r="28" spans="1:7" ht="19.2" customHeight="1">
      <c r="A28" s="299"/>
      <c r="B28" s="312"/>
      <c r="C28" s="306"/>
      <c r="D28" s="309"/>
      <c r="E28" s="297"/>
      <c r="F28" s="165" t="s">
        <v>56</v>
      </c>
      <c r="G28" s="25"/>
    </row>
    <row r="29" spans="1:7" ht="74.55" customHeight="1">
      <c r="A29" s="299"/>
      <c r="B29" s="312"/>
      <c r="C29" s="306"/>
      <c r="D29" s="309"/>
      <c r="E29" s="297"/>
      <c r="F29" s="165" t="s">
        <v>57</v>
      </c>
      <c r="G29" s="25"/>
    </row>
    <row r="30" spans="1:7" ht="62.55" customHeight="1">
      <c r="A30" s="299"/>
      <c r="B30" s="312"/>
      <c r="C30" s="306"/>
      <c r="D30" s="309"/>
      <c r="E30" s="297"/>
      <c r="F30" s="165" t="s">
        <v>58</v>
      </c>
      <c r="G30" s="25"/>
    </row>
    <row r="31" spans="1:7" ht="81" customHeight="1">
      <c r="A31" s="299"/>
      <c r="B31" s="312"/>
      <c r="C31" s="306"/>
      <c r="D31" s="309"/>
      <c r="E31" s="297"/>
      <c r="F31" s="165" t="s">
        <v>59</v>
      </c>
      <c r="G31" s="25"/>
    </row>
    <row r="32" spans="1:7" ht="48.75" customHeight="1">
      <c r="A32" s="299"/>
      <c r="B32" s="312"/>
      <c r="C32" s="306"/>
      <c r="D32" s="309"/>
      <c r="E32" s="297"/>
      <c r="F32" s="165" t="s">
        <v>62</v>
      </c>
      <c r="G32" s="25"/>
    </row>
    <row r="33" spans="1:7" ht="98.55" customHeight="1">
      <c r="A33" s="299"/>
      <c r="B33" s="312"/>
      <c r="C33" s="306"/>
      <c r="D33" s="309"/>
      <c r="E33" s="297"/>
      <c r="F33" s="165" t="s">
        <v>61</v>
      </c>
      <c r="G33" s="25"/>
    </row>
    <row r="34" spans="1:7" ht="88.95" customHeight="1">
      <c r="A34" s="299"/>
      <c r="B34" s="312"/>
      <c r="C34" s="306"/>
      <c r="D34" s="309"/>
      <c r="E34" s="297"/>
      <c r="F34" s="165" t="s">
        <v>63</v>
      </c>
      <c r="G34" s="25"/>
    </row>
    <row r="35" spans="1:7" ht="28.95" customHeight="1">
      <c r="A35" s="299"/>
      <c r="B35" s="312"/>
      <c r="C35" s="306"/>
      <c r="D35" s="309"/>
      <c r="E35" s="297"/>
      <c r="F35" s="165" t="s">
        <v>64</v>
      </c>
      <c r="G35" s="25"/>
    </row>
    <row r="36" spans="1:7" ht="112.2">
      <c r="A36" s="299"/>
      <c r="B36" s="313"/>
      <c r="C36" s="307"/>
      <c r="D36" s="310"/>
      <c r="E36" s="298"/>
      <c r="F36" s="166" t="s">
        <v>65</v>
      </c>
      <c r="G36" s="25"/>
    </row>
    <row r="37" spans="1:7" ht="102">
      <c r="A37" s="299"/>
      <c r="B37" s="141">
        <v>3.01</v>
      </c>
      <c r="C37" s="142" t="s">
        <v>66</v>
      </c>
      <c r="D37" s="28" t="s">
        <v>2203</v>
      </c>
      <c r="E37" s="167" t="s">
        <v>1294</v>
      </c>
      <c r="F37" s="168" t="s">
        <v>1396</v>
      </c>
      <c r="G37" s="25"/>
    </row>
    <row r="38" spans="1:7" ht="81.599999999999994">
      <c r="A38" s="299"/>
      <c r="B38" s="141">
        <v>3.02</v>
      </c>
      <c r="C38" s="142" t="s">
        <v>1326</v>
      </c>
      <c r="D38" s="28" t="s">
        <v>2204</v>
      </c>
      <c r="E38" s="167" t="s">
        <v>1341</v>
      </c>
      <c r="F38" s="168" t="s">
        <v>1397</v>
      </c>
      <c r="G38" s="25"/>
    </row>
    <row r="39" spans="1:7" ht="81.599999999999994">
      <c r="A39" s="299"/>
      <c r="B39" s="150">
        <v>4</v>
      </c>
      <c r="C39" s="149" t="s">
        <v>1492</v>
      </c>
      <c r="D39" s="28" t="s">
        <v>2205</v>
      </c>
      <c r="E39" s="27" t="s">
        <v>2151</v>
      </c>
      <c r="F39" s="27" t="s">
        <v>1493</v>
      </c>
      <c r="G39" s="25"/>
    </row>
    <row r="40" spans="1:7" ht="40.799999999999997">
      <c r="A40" s="299"/>
      <c r="B40" s="141">
        <v>4.01</v>
      </c>
      <c r="C40" s="149" t="s">
        <v>1492</v>
      </c>
      <c r="D40" s="28" t="s">
        <v>2207</v>
      </c>
      <c r="E40" s="27" t="s">
        <v>2163</v>
      </c>
      <c r="F40" s="27" t="s">
        <v>2167</v>
      </c>
      <c r="G40" s="25"/>
    </row>
    <row r="41" spans="1:7" ht="40.799999999999997">
      <c r="A41" s="299"/>
      <c r="B41" s="141" t="s">
        <v>2194</v>
      </c>
      <c r="C41" s="149" t="s">
        <v>1492</v>
      </c>
      <c r="D41" s="28" t="s">
        <v>2206</v>
      </c>
      <c r="E41" s="27" t="s">
        <v>2197</v>
      </c>
      <c r="F41" s="27" t="s">
        <v>2195</v>
      </c>
      <c r="G41" s="25"/>
    </row>
    <row r="42" spans="1:7" ht="40.799999999999997">
      <c r="A42" s="299"/>
      <c r="B42" s="141" t="s">
        <v>2228</v>
      </c>
      <c r="C42" s="149" t="s">
        <v>1492</v>
      </c>
      <c r="D42" s="28" t="s">
        <v>2233</v>
      </c>
      <c r="E42" s="27" t="s">
        <v>2196</v>
      </c>
      <c r="F42" s="27" t="s">
        <v>2229</v>
      </c>
      <c r="G42" s="25"/>
    </row>
    <row r="43" spans="1:7" ht="112.2">
      <c r="A43" s="299"/>
      <c r="B43" s="160">
        <v>4.0999999999999996</v>
      </c>
      <c r="C43" s="149" t="s">
        <v>2232</v>
      </c>
      <c r="D43" s="161">
        <v>42867</v>
      </c>
      <c r="E43" s="169" t="s">
        <v>2235</v>
      </c>
      <c r="F43" s="27" t="s">
        <v>2234</v>
      </c>
      <c r="G43" s="25"/>
    </row>
    <row r="44" spans="1:7" ht="71.400000000000006">
      <c r="A44" s="299"/>
      <c r="B44" s="160">
        <v>4.2</v>
      </c>
      <c r="C44" s="149" t="s">
        <v>2232</v>
      </c>
      <c r="D44" s="161">
        <v>42704</v>
      </c>
      <c r="E44" s="169" t="s">
        <v>2431</v>
      </c>
      <c r="F44" s="27" t="s">
        <v>2406</v>
      </c>
      <c r="G44" s="25"/>
    </row>
    <row r="45" spans="1:7" ht="132.6">
      <c r="A45" s="299"/>
      <c r="B45" s="202">
        <v>5</v>
      </c>
      <c r="C45" s="149" t="s">
        <v>2232</v>
      </c>
      <c r="D45" s="161">
        <v>42867</v>
      </c>
      <c r="E45" s="169" t="s">
        <v>12652</v>
      </c>
      <c r="F45" s="27" t="s">
        <v>12374</v>
      </c>
      <c r="G45" s="25"/>
    </row>
    <row r="46" spans="1:7" ht="30.6">
      <c r="A46" s="299"/>
      <c r="B46" s="160">
        <v>5.01</v>
      </c>
      <c r="C46" s="149" t="s">
        <v>2232</v>
      </c>
      <c r="D46" s="161">
        <v>42907</v>
      </c>
      <c r="E46" s="169" t="s">
        <v>15329</v>
      </c>
      <c r="F46" s="27" t="s">
        <v>12374</v>
      </c>
      <c r="G46" s="25"/>
    </row>
    <row r="47" spans="1:7" ht="61.2">
      <c r="A47" s="299"/>
      <c r="B47" s="160">
        <v>5.0999999999999996</v>
      </c>
      <c r="C47" s="149" t="s">
        <v>2232</v>
      </c>
      <c r="D47" s="161">
        <v>43070</v>
      </c>
      <c r="E47" s="169" t="s">
        <v>12862</v>
      </c>
      <c r="F47" s="27" t="s">
        <v>12863</v>
      </c>
      <c r="G47" s="25"/>
    </row>
    <row r="48" spans="1:7" ht="51">
      <c r="A48" s="299"/>
      <c r="B48" s="160">
        <v>5.1100000000000003</v>
      </c>
      <c r="C48" s="149" t="s">
        <v>13097</v>
      </c>
      <c r="D48" s="161">
        <v>43217</v>
      </c>
      <c r="E48" s="169" t="s">
        <v>13199</v>
      </c>
      <c r="F48" s="27" t="s">
        <v>13124</v>
      </c>
      <c r="G48" s="25"/>
    </row>
    <row r="49" spans="1:7" ht="51">
      <c r="A49" s="299"/>
      <c r="B49" s="160">
        <v>5.12</v>
      </c>
      <c r="C49" s="149" t="s">
        <v>13097</v>
      </c>
      <c r="D49" s="161">
        <v>43581</v>
      </c>
      <c r="E49" s="169" t="s">
        <v>13199</v>
      </c>
      <c r="F49" s="27" t="s">
        <v>13741</v>
      </c>
      <c r="G49" s="25"/>
    </row>
    <row r="50" spans="1:7" ht="71.400000000000006">
      <c r="A50" s="299"/>
      <c r="B50" s="202">
        <v>6</v>
      </c>
      <c r="C50" s="149" t="s">
        <v>13097</v>
      </c>
      <c r="D50" s="161">
        <v>43964</v>
      </c>
      <c r="E50" s="169" t="s">
        <v>13953</v>
      </c>
      <c r="F50" s="27" t="s">
        <v>13744</v>
      </c>
      <c r="G50" s="25"/>
    </row>
    <row r="51" spans="1:7" ht="40.799999999999997">
      <c r="A51" s="299"/>
      <c r="B51" s="160">
        <v>6.01</v>
      </c>
      <c r="C51" s="149" t="s">
        <v>13097</v>
      </c>
      <c r="D51" s="161">
        <v>43970</v>
      </c>
      <c r="E51" s="169" t="s">
        <v>15330</v>
      </c>
      <c r="F51" s="169" t="s">
        <v>13744</v>
      </c>
      <c r="G51" s="25"/>
    </row>
    <row r="52" spans="1:7" ht="40.799999999999997">
      <c r="A52" s="299"/>
      <c r="B52" s="160">
        <v>6.1</v>
      </c>
      <c r="C52" s="149" t="s">
        <v>13097</v>
      </c>
      <c r="D52" s="161">
        <v>44314</v>
      </c>
      <c r="E52" s="169" t="s">
        <v>15323</v>
      </c>
      <c r="F52" s="169" t="s">
        <v>14913</v>
      </c>
      <c r="G52" s="25"/>
    </row>
    <row r="53" spans="1:7" ht="40.799999999999997">
      <c r="A53" s="299"/>
      <c r="B53" s="160">
        <v>6.2</v>
      </c>
      <c r="C53" s="149" t="s">
        <v>13097</v>
      </c>
      <c r="D53" s="161">
        <v>44678</v>
      </c>
      <c r="E53" s="169" t="s">
        <v>15323</v>
      </c>
      <c r="F53" s="169" t="s">
        <v>15322</v>
      </c>
      <c r="G53" s="25"/>
    </row>
    <row r="54" spans="1:7" ht="40.799999999999997">
      <c r="A54" s="299"/>
      <c r="B54" s="160">
        <v>6.21</v>
      </c>
      <c r="C54" s="149" t="s">
        <v>13097</v>
      </c>
      <c r="D54" s="161">
        <v>44687</v>
      </c>
      <c r="E54" s="169" t="s">
        <v>15331</v>
      </c>
      <c r="F54" s="169" t="s">
        <v>15322</v>
      </c>
      <c r="G54" s="25"/>
    </row>
    <row r="55" spans="1:7" ht="40.799999999999997">
      <c r="A55" s="299"/>
      <c r="B55" s="160">
        <v>6.22</v>
      </c>
      <c r="C55" s="149" t="s">
        <v>13097</v>
      </c>
      <c r="D55" s="275">
        <v>44692</v>
      </c>
      <c r="E55" s="169" t="s">
        <v>15330</v>
      </c>
      <c r="F55" s="169" t="s">
        <v>15322</v>
      </c>
      <c r="G55" s="25"/>
    </row>
    <row r="56" spans="1:7" ht="51">
      <c r="A56" s="299"/>
      <c r="B56" s="202">
        <v>6.3</v>
      </c>
      <c r="C56" s="149" t="s">
        <v>13097</v>
      </c>
      <c r="D56" s="275">
        <v>45051</v>
      </c>
      <c r="E56" s="169" t="s">
        <v>15590</v>
      </c>
      <c r="F56" s="169" t="s">
        <v>15371</v>
      </c>
      <c r="G56" s="25"/>
    </row>
    <row r="57" spans="1:7" ht="40.799999999999997">
      <c r="A57" s="299"/>
      <c r="B57" s="160">
        <v>6.31</v>
      </c>
      <c r="C57" s="149" t="s">
        <v>13097</v>
      </c>
      <c r="D57" s="275">
        <v>45072</v>
      </c>
      <c r="E57" s="169" t="s">
        <v>15592</v>
      </c>
      <c r="F57" s="169" t="s">
        <v>15371</v>
      </c>
      <c r="G57" s="25"/>
    </row>
    <row r="58" spans="1:7" ht="40.5" customHeight="1">
      <c r="A58" s="299"/>
      <c r="B58" s="202">
        <v>6.4</v>
      </c>
      <c r="C58" s="149" t="s">
        <v>13097</v>
      </c>
      <c r="D58" s="275">
        <v>45408</v>
      </c>
      <c r="E58" s="169" t="s">
        <v>15594</v>
      </c>
      <c r="F58" s="169" t="s">
        <v>15593</v>
      </c>
      <c r="G58" s="25"/>
    </row>
    <row r="59" spans="1:7" ht="32.549999999999997" customHeight="1">
      <c r="A59" s="299"/>
      <c r="B59" s="202">
        <v>6.5</v>
      </c>
      <c r="C59" s="149" t="s">
        <v>13097</v>
      </c>
      <c r="D59" s="275">
        <v>45772</v>
      </c>
      <c r="E59" s="169" t="s">
        <v>15669</v>
      </c>
      <c r="F59" s="169" t="s">
        <v>15720</v>
      </c>
      <c r="G59" s="25"/>
    </row>
    <row r="60" spans="1:7" ht="13.2" thickBot="1">
      <c r="A60" s="300"/>
      <c r="B60" s="301" t="str">
        <f ca="1">OFFSET(L!$C$1,MATCH("General"&amp;"Cpy",L!$A:$A,0)-1,SL,,)</f>
        <v>© 2025 Responsible Minerals Initiative. All rights reserved.</v>
      </c>
      <c r="C60" s="301"/>
      <c r="D60" s="301"/>
      <c r="E60" s="301"/>
      <c r="F60" s="301"/>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s>
  <phoneticPr fontId="102"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8E53BE6-D86B-4434-8CE4-6C285E3CF81A}"/>
    </customSheetView>
  </customSheetViews>
  <phoneticPr fontId="102"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6328125" customWidth="1"/>
    <col min="3" max="3" width="11.8164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CC99AAAB-F36C-4969-998A-D48058AEEC11}"/>
    </customSheetView>
  </customSheetViews>
  <phoneticPr fontId="102"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election activeCell="D3" sqref="D3"/>
    </sheetView>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4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4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4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4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55000000000001"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2"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4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8.6">
      <c r="A10" s="74"/>
      <c r="B10" s="63" t="str">
        <f ca="1">OFFSET(L!$C$1,MATCH("Definitions"&amp;ADDRESS(ROW(),COLUMN(),4),L!$A:$A,0)-1,SL,,)</f>
        <v>DRC</v>
      </c>
      <c r="C10" s="63" t="str">
        <f ca="1">OFFSET(L!$C$1,MATCH("Definitions"&amp;ADDRESS(ROW(),COLUMN(),4),L!$A:$A,0)-1,SL,,)</f>
        <v>Democratic Republic of Congo</v>
      </c>
      <c r="D10" s="321"/>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4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6.2">
      <c r="A32" s="74"/>
      <c r="B32" s="320" t="str">
        <f ca="1">OFFSET(L!$C$1,MATCH("General"&amp;"Cpy",L!$A:$A,0)-1,SL,,)</f>
        <v>© 2025 Responsible Minerals Initiative. All rights reserved.</v>
      </c>
      <c r="C32" s="320"/>
      <c r="D32" s="321"/>
      <c r="E32" s="100"/>
    </row>
    <row r="33" spans="1:4" ht="13.2" thickBot="1">
      <c r="A33" s="75"/>
      <c r="B33" s="153"/>
      <c r="C33" s="153"/>
      <c r="D33" s="322"/>
    </row>
    <row r="34" spans="1:4" ht="13.2"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2"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5" zoomScale="110" zoomScaleNormal="110" zoomScalePageLayoutView="70" workbookViewId="0">
      <selection activeCell="D14" sqref="D14:J14"/>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50"/>
      <c r="B1" s="351"/>
      <c r="C1" s="351"/>
      <c r="D1" s="351"/>
      <c r="E1" s="351"/>
      <c r="F1" s="351"/>
      <c r="G1" s="351"/>
      <c r="H1" s="351"/>
      <c r="I1" s="351"/>
      <c r="J1" s="351"/>
      <c r="K1" s="352"/>
      <c r="L1" s="100"/>
      <c r="P1" s="3"/>
      <c r="Q1" s="3"/>
      <c r="R1" s="3"/>
      <c r="S1" s="3"/>
      <c r="T1" s="3"/>
      <c r="U1" s="3"/>
      <c r="V1" s="3"/>
      <c r="W1" s="3"/>
      <c r="X1" s="3"/>
      <c r="Y1" s="3"/>
      <c r="Z1" s="3"/>
      <c r="AA1" s="3"/>
      <c r="AB1" s="3"/>
      <c r="AC1" s="3"/>
      <c r="AD1" s="3"/>
      <c r="AE1" s="3"/>
      <c r="AF1" s="3"/>
      <c r="AG1" s="3"/>
      <c r="AH1" s="3"/>
    </row>
    <row r="2" spans="1:34" ht="82.2" customHeight="1">
      <c r="A2" s="34"/>
      <c r="B2" s="136"/>
      <c r="C2" s="35"/>
      <c r="D2" s="353" t="str">
        <f ca="1">OFFSET(L!$C$1,MATCH("Declaration"&amp;ADDRESS(ROW(),COLUMN(),4),L!$A:$A,0)-1,SL,,)</f>
        <v>Conflict Minerals Reporting Template (CMRT)</v>
      </c>
      <c r="E2" s="354"/>
      <c r="F2" s="354"/>
      <c r="G2" s="354"/>
      <c r="H2" s="354"/>
      <c r="I2" s="354"/>
      <c r="J2" s="35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60"/>
      <c r="G3" s="360"/>
      <c r="H3" s="360"/>
      <c r="I3" s="152"/>
      <c r="J3" s="138" t="s">
        <v>15733</v>
      </c>
      <c r="K3" s="36"/>
      <c r="L3" s="100"/>
      <c r="P3" s="45">
        <f>MATCH($D$3,LN,0)</f>
        <v>1</v>
      </c>
    </row>
    <row r="4" spans="1:34" ht="16.2">
      <c r="A4" s="34"/>
      <c r="B4" s="356" t="str">
        <f ca="1">OFFSET(L!$C$1,MATCH("Declaration"&amp;ADDRESS(ROW(),COLUMN(),4),L!$A:$A,0)-1,SL,,)</f>
        <v>The purpose of this document is to collect sourcing information on tin, tantalum, tungsten and gold used in products</v>
      </c>
      <c r="C4" s="356"/>
      <c r="D4" s="356"/>
      <c r="E4" s="356"/>
      <c r="F4" s="356"/>
      <c r="G4" s="356"/>
      <c r="H4" s="356"/>
      <c r="I4" s="361" t="str">
        <f ca="1">OFFSET(L!$C$1,MATCH("Declaration"&amp;ADDRESS(ROW(),COLUMN(),4),L!$A:$A,0)-1,SL,,)</f>
        <v>Link to Terms &amp; Conditions</v>
      </c>
      <c r="J4" s="361"/>
      <c r="K4" s="36"/>
      <c r="L4" s="115"/>
      <c r="P4" s="3"/>
      <c r="Q4" s="3"/>
      <c r="R4" s="3"/>
      <c r="S4" s="3"/>
      <c r="T4" s="3"/>
      <c r="U4" s="3"/>
      <c r="V4" s="3"/>
      <c r="W4" s="3"/>
      <c r="X4" s="3"/>
      <c r="Y4" s="3"/>
      <c r="Z4" s="3"/>
      <c r="AA4" s="3"/>
      <c r="AB4" s="3"/>
      <c r="AC4" s="3"/>
      <c r="AD4" s="3"/>
      <c r="AE4" s="3"/>
      <c r="AF4" s="3"/>
      <c r="AG4" s="3"/>
      <c r="AH4" s="3"/>
    </row>
    <row r="5" spans="1:34" ht="16.2">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6" t="str">
        <f ca="1">OFFSET(L!$C$1,MATCH("Declaration"&amp;ADDRESS(ROW(),COLUMN(),4),L!$A:$A,0)-1,SL,,)</f>
        <v>Mandatory fields are noted with an asterisk (*).  Consult the instructions tab for guidance on how to answer each question.</v>
      </c>
      <c r="C6" s="356"/>
      <c r="D6" s="356"/>
      <c r="E6" s="356"/>
      <c r="F6" s="356"/>
      <c r="G6" s="356"/>
      <c r="H6" s="356"/>
      <c r="I6" s="356"/>
      <c r="J6" s="356"/>
      <c r="K6" s="36"/>
      <c r="L6" s="115" t="s">
        <v>430</v>
      </c>
      <c r="P6" s="3"/>
      <c r="Q6" s="3"/>
      <c r="R6" s="3"/>
      <c r="S6" s="3"/>
      <c r="T6" s="3"/>
      <c r="U6" s="3"/>
      <c r="V6" s="3"/>
      <c r="W6" s="3"/>
      <c r="X6" s="3"/>
      <c r="Y6" s="3"/>
      <c r="Z6" s="3"/>
      <c r="AA6" s="3"/>
      <c r="AB6" s="3"/>
      <c r="AC6" s="3"/>
      <c r="AD6" s="3"/>
      <c r="AE6" s="3"/>
      <c r="AF6" s="3"/>
      <c r="AG6" s="3"/>
      <c r="AH6" s="3"/>
    </row>
    <row r="7" spans="1:34" ht="37.049999999999997" customHeight="1">
      <c r="A7" s="34"/>
      <c r="B7" s="365" t="str">
        <f ca="1">OFFSET(L!$C$1,MATCH("Declaration"&amp;ADDRESS(ROW(),COLUMN(),4),L!$A:$A,0)-1,SL,,)</f>
        <v>Company Information</v>
      </c>
      <c r="C7" s="365"/>
      <c r="D7" s="365"/>
      <c r="E7" s="365"/>
      <c r="F7" s="365"/>
      <c r="G7" s="365"/>
      <c r="H7" s="365"/>
      <c r="I7" s="365"/>
      <c r="J7" s="36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74" t="s">
        <v>15828</v>
      </c>
      <c r="E8" s="375"/>
      <c r="F8" s="375"/>
      <c r="G8" s="375"/>
      <c r="H8" s="375"/>
      <c r="I8" s="375"/>
      <c r="J8" s="376"/>
      <c r="K8" s="39"/>
      <c r="L8" s="115"/>
      <c r="P8" s="3"/>
      <c r="Q8" s="3"/>
      <c r="R8" s="3"/>
      <c r="S8" s="3"/>
      <c r="T8" s="3"/>
      <c r="U8" s="3"/>
      <c r="V8" s="3"/>
      <c r="W8" s="3"/>
      <c r="X8" s="3"/>
      <c r="Y8" s="3"/>
      <c r="Z8" s="3"/>
      <c r="AA8" s="3"/>
      <c r="AB8" s="3"/>
      <c r="AC8" s="3"/>
      <c r="AD8" s="3"/>
      <c r="AE8" s="3"/>
      <c r="AF8" s="3"/>
      <c r="AG8" s="3"/>
      <c r="AH8" s="3"/>
    </row>
    <row r="9" spans="1:34" ht="16.05" customHeight="1">
      <c r="A9" s="38"/>
      <c r="B9" s="73" t="str">
        <f ca="1">OFFSET(L!$C$1,MATCH("Declaration"&amp;ADDRESS(ROW(),COLUMN(),4),L!$A:$A,0)-1,SL,,)</f>
        <v>Declaration Scope or Class (*):</v>
      </c>
      <c r="C9" s="76"/>
      <c r="D9" s="362" t="s">
        <v>483</v>
      </c>
      <c r="E9" s="363"/>
      <c r="F9" s="363"/>
      <c r="G9" s="36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49999999999997" customHeight="1">
      <c r="A10" s="38"/>
      <c r="B10" s="366" t="str">
        <f ca="1">OFFSET(L!$C$1,MATCH("Declaration"&amp;ADDRESS(ROW(),COLUMN(),4)&amp;LEFT($D$9,1),L!$A:$A,0)-1,SL,,)</f>
        <v>Description of Scope: (*)</v>
      </c>
      <c r="C10" s="122"/>
      <c r="D10" s="357" t="s">
        <v>15835</v>
      </c>
      <c r="E10" s="358"/>
      <c r="F10" s="358"/>
      <c r="G10" s="358"/>
      <c r="H10" s="358"/>
      <c r="I10" s="358"/>
      <c r="J10" s="359"/>
      <c r="K10" s="36"/>
      <c r="L10" s="115"/>
      <c r="Q10" s="3"/>
      <c r="R10" s="3"/>
      <c r="S10" s="3"/>
      <c r="T10" s="3"/>
      <c r="U10" s="3"/>
      <c r="V10" s="3"/>
      <c r="W10" s="3"/>
      <c r="X10" s="3"/>
      <c r="Y10" s="3"/>
      <c r="Z10" s="3"/>
      <c r="AA10" s="3"/>
      <c r="AB10" s="3"/>
      <c r="AC10" s="3"/>
      <c r="AD10" s="3"/>
      <c r="AE10" s="3"/>
      <c r="AF10" s="3"/>
      <c r="AG10" s="3"/>
      <c r="AH10" s="3"/>
    </row>
    <row r="11" spans="1:34" ht="16.2">
      <c r="A11" s="38"/>
      <c r="B11" s="367"/>
      <c r="C11" s="122"/>
      <c r="D11" s="371" t="str">
        <f ca="1">IF(D9=Q9,OFFSET(L!$C$1,MATCH("Declaration"&amp;ADDRESS(ROW(),COLUMN(),4),L!$A:$A,0)-1,SL,,),"")</f>
        <v/>
      </c>
      <c r="E11" s="372"/>
      <c r="F11" s="372"/>
      <c r="G11" s="372"/>
      <c r="H11" s="372"/>
      <c r="I11" s="372"/>
      <c r="J11" s="373"/>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68" t="s">
        <v>15829</v>
      </c>
      <c r="E12" s="369"/>
      <c r="F12" s="369"/>
      <c r="G12" s="369"/>
      <c r="H12" s="369"/>
      <c r="I12" s="369"/>
      <c r="J12" s="370"/>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68" t="s">
        <v>15829</v>
      </c>
      <c r="E13" s="369"/>
      <c r="F13" s="369"/>
      <c r="G13" s="369"/>
      <c r="H13" s="369"/>
      <c r="I13" s="369"/>
      <c r="J13" s="370"/>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68" t="s">
        <v>15830</v>
      </c>
      <c r="E14" s="369"/>
      <c r="F14" s="369"/>
      <c r="G14" s="369"/>
      <c r="H14" s="369"/>
      <c r="I14" s="369"/>
      <c r="J14" s="370"/>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68" t="s">
        <v>15831</v>
      </c>
      <c r="E15" s="369"/>
      <c r="F15" s="369"/>
      <c r="G15" s="369"/>
      <c r="H15" s="369"/>
      <c r="I15" s="369"/>
      <c r="J15" s="370"/>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7" t="s">
        <v>15832</v>
      </c>
      <c r="E16" s="378"/>
      <c r="F16" s="378"/>
      <c r="G16" s="378"/>
      <c r="H16" s="378"/>
      <c r="I16" s="378"/>
      <c r="J16" s="379"/>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68" t="s">
        <v>15833</v>
      </c>
      <c r="E17" s="369"/>
      <c r="F17" s="369"/>
      <c r="G17" s="369"/>
      <c r="H17" s="369"/>
      <c r="I17" s="369"/>
      <c r="J17" s="370"/>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0" t="s">
        <v>15831</v>
      </c>
      <c r="E18" s="381"/>
      <c r="F18" s="381"/>
      <c r="G18" s="381"/>
      <c r="H18" s="381"/>
      <c r="I18" s="381"/>
      <c r="J18" s="382"/>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68" t="s">
        <v>15834</v>
      </c>
      <c r="E19" s="369"/>
      <c r="F19" s="369"/>
      <c r="G19" s="369"/>
      <c r="H19" s="369"/>
      <c r="I19" s="369"/>
      <c r="J19" s="370"/>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7" t="s">
        <v>15832</v>
      </c>
      <c r="E20" s="383"/>
      <c r="F20" s="383"/>
      <c r="G20" s="383"/>
      <c r="H20" s="383"/>
      <c r="I20" s="383"/>
      <c r="J20" s="384"/>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5" t="s">
        <v>15833</v>
      </c>
      <c r="E21" s="386"/>
      <c r="F21" s="386"/>
      <c r="G21" s="386"/>
      <c r="H21" s="386"/>
      <c r="I21" s="386"/>
      <c r="J21" s="387"/>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46">
        <v>45901</v>
      </c>
      <c r="E22" s="347"/>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88"/>
      <c r="E23" s="388"/>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48" t="str">
        <f ca="1">OFFSET(L!$C$1,MATCH("Declaration"&amp;ADDRESS(ROW(),COLUMN(),4),L!$A:$A,0)-1,SL,,)</f>
        <v>Answer the following questions 1 - 8 based on the declaration scope indicated above</v>
      </c>
      <c r="C24" s="348"/>
      <c r="D24" s="348"/>
      <c r="E24" s="348"/>
      <c r="F24" s="348"/>
      <c r="G24" s="348"/>
      <c r="H24" s="348"/>
      <c r="I24" s="348"/>
      <c r="J24" s="348"/>
      <c r="K24" s="43"/>
      <c r="L24" s="111"/>
      <c r="P24" s="3"/>
      <c r="Q24" s="3"/>
      <c r="R24" s="3"/>
      <c r="S24" s="3"/>
      <c r="T24" s="3"/>
      <c r="U24" s="3"/>
      <c r="V24" s="3"/>
      <c r="W24" s="3"/>
      <c r="X24" s="3"/>
      <c r="Y24" s="3"/>
      <c r="Z24" s="3"/>
      <c r="AA24" s="3"/>
      <c r="AB24" s="3"/>
      <c r="AC24" s="3"/>
      <c r="AD24" s="3"/>
      <c r="AE24" s="3"/>
      <c r="AF24" s="3"/>
      <c r="AG24" s="3"/>
      <c r="AH24" s="3"/>
    </row>
    <row r="25" spans="1:34" ht="48.45" customHeight="1">
      <c r="A25" s="41"/>
      <c r="B25" s="44" t="str">
        <f ca="1">OFFSET(L!$C$1,MATCH("Declaration"&amp;ADDRESS(ROW(),COLUMN(),4),L!$A:$A,0)-1,SL,,)</f>
        <v>1) Is any 3TG intentionally added or used in the product(s) or in the production process? (*)</v>
      </c>
      <c r="C25" s="17"/>
      <c r="D25" s="342" t="str">
        <f ca="1">OFFSET(L!$C$1,MATCH("Declaration"&amp;ADDRESS(ROW(),COLUMN(),4),L!$A:$A,0)-1,SL,,)</f>
        <v>Answer</v>
      </c>
      <c r="E25" s="342"/>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3" t="s">
        <v>476</v>
      </c>
      <c r="E26" s="324"/>
      <c r="F26" s="12"/>
      <c r="G26" s="325"/>
      <c r="H26" s="326"/>
      <c r="I26" s="326"/>
      <c r="J26" s="327"/>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3" t="s">
        <v>475</v>
      </c>
      <c r="E27" s="324"/>
      <c r="F27" s="12"/>
      <c r="G27" s="325"/>
      <c r="H27" s="326"/>
      <c r="I27" s="326"/>
      <c r="J27" s="327"/>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3" t="s">
        <v>475</v>
      </c>
      <c r="E28" s="324"/>
      <c r="F28" s="12"/>
      <c r="G28" s="325"/>
      <c r="H28" s="326"/>
      <c r="I28" s="326"/>
      <c r="J28" s="327"/>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3" t="s">
        <v>475</v>
      </c>
      <c r="E29" s="324"/>
      <c r="F29" s="12"/>
      <c r="G29" s="325"/>
      <c r="H29" s="326"/>
      <c r="I29" s="326"/>
      <c r="J29" s="327"/>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45" customHeight="1">
      <c r="A31" s="41"/>
      <c r="B31" s="44" t="str">
        <f ca="1">OFFSET(L!$C$1,MATCH("Declaration"&amp;ADDRESS(ROW(),COLUMN(),4),L!$A:$A,0)-1,SL,,)&amp;Q$37</f>
        <v>2) Does any 3TG remain in the product(s)? (*)</v>
      </c>
      <c r="C31" s="10"/>
      <c r="D31" s="330" t="str">
        <f ca="1">D25</f>
        <v>Answer</v>
      </c>
      <c r="E31" s="330"/>
      <c r="F31" s="18"/>
      <c r="G31" s="44" t="str">
        <f ca="1">G25</f>
        <v>Comments</v>
      </c>
      <c r="H31" s="44"/>
      <c r="I31" s="44"/>
      <c r="J31" s="83"/>
      <c r="K31" s="36"/>
      <c r="L31" s="111" t="s">
        <v>1209</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31"/>
      <c r="E32" s="332"/>
      <c r="F32" s="47"/>
      <c r="G32" s="325"/>
      <c r="H32" s="326"/>
      <c r="I32" s="326"/>
      <c r="J32" s="327"/>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3" t="s">
        <v>475</v>
      </c>
      <c r="E33" s="324"/>
      <c r="F33" s="47"/>
      <c r="G33" s="325"/>
      <c r="H33" s="326"/>
      <c r="I33" s="326"/>
      <c r="J33" s="327"/>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3" t="s">
        <v>475</v>
      </c>
      <c r="E34" s="324"/>
      <c r="F34" s="47"/>
      <c r="G34" s="325"/>
      <c r="H34" s="326"/>
      <c r="I34" s="326"/>
      <c r="J34" s="327"/>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3" t="s">
        <v>475</v>
      </c>
      <c r="E35" s="324"/>
      <c r="F35" s="47"/>
      <c r="G35" s="325"/>
      <c r="H35" s="326"/>
      <c r="I35" s="326"/>
      <c r="J35" s="327"/>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45" customHeight="1">
      <c r="A37" s="41"/>
      <c r="B37" s="44" t="str">
        <f ca="1">OFFSET(L!$C$1,MATCH("Declaration"&amp;ADDRESS(ROW(),COLUMN(),4),L!$A:$A,0)-1,SL,,)&amp;Q$37</f>
        <v>3) Do any of the smelters in your supply chain source the 3TG from the covered countries? (SEC term, see definitions tab) (*)</v>
      </c>
      <c r="C37" s="10"/>
      <c r="D37" s="330" t="str">
        <f ca="1">D25</f>
        <v>Answer</v>
      </c>
      <c r="E37" s="330"/>
      <c r="F37" s="18"/>
      <c r="G37" s="44" t="str">
        <f ca="1">G25</f>
        <v>Comments</v>
      </c>
      <c r="H37" s="349"/>
      <c r="I37" s="349"/>
      <c r="J37" s="349"/>
      <c r="K37" s="36"/>
      <c r="L37" s="111" t="s">
        <v>1209</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3"/>
      <c r="E38" s="324"/>
      <c r="F38" s="47"/>
      <c r="G38" s="325"/>
      <c r="H38" s="326"/>
      <c r="I38" s="326"/>
      <c r="J38" s="327"/>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3" t="s">
        <v>475</v>
      </c>
      <c r="E39" s="324"/>
      <c r="F39" s="47"/>
      <c r="G39" s="325" t="s">
        <v>15825</v>
      </c>
      <c r="H39" s="326"/>
      <c r="I39" s="326"/>
      <c r="J39" s="327"/>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3" t="s">
        <v>476</v>
      </c>
      <c r="E40" s="324"/>
      <c r="F40" s="47"/>
      <c r="G40" s="325"/>
      <c r="H40" s="326"/>
      <c r="I40" s="326"/>
      <c r="J40" s="327"/>
      <c r="K40" s="36"/>
      <c r="L40" s="116"/>
      <c r="P40" s="45" t="str">
        <f>IF((OR(D$28="No",D$34="No")),"","(*)")</f>
        <v>(*)</v>
      </c>
      <c r="Q40" s="3"/>
      <c r="R40" s="3"/>
      <c r="S40" s="3"/>
      <c r="T40" s="3"/>
      <c r="U40" s="3"/>
      <c r="V40" s="3"/>
      <c r="W40" s="3"/>
      <c r="X40" s="3"/>
      <c r="Y40" s="3"/>
      <c r="Z40" s="3"/>
      <c r="AA40" s="3"/>
      <c r="AB40" s="3"/>
      <c r="AC40" s="3"/>
      <c r="AD40" s="3"/>
      <c r="AE40" s="3"/>
      <c r="AF40" s="3"/>
      <c r="AG40" s="3"/>
    </row>
    <row r="41" spans="1:34" ht="45.75" customHeight="1">
      <c r="A41" s="41"/>
      <c r="B41" s="40" t="str">
        <f ca="1">OFFSET(L!$C$1,MATCH("Declaration"&amp;ADDRESS(ROW(),COLUMN(),4),L!$A:$A,0)-1,SL,,)&amp;P41</f>
        <v>Tungsten  (*)</v>
      </c>
      <c r="C41" s="10"/>
      <c r="D41" s="323" t="s">
        <v>475</v>
      </c>
      <c r="E41" s="324"/>
      <c r="F41" s="47"/>
      <c r="G41" s="325" t="s">
        <v>15826</v>
      </c>
      <c r="H41" s="326"/>
      <c r="I41" s="326"/>
      <c r="J41" s="327"/>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45" customHeight="1">
      <c r="A43" s="41"/>
      <c r="B43" s="44" t="str">
        <f ca="1">OFFSET(L!$C$1,MATCH("Declaration"&amp;ADDRESS(ROW(),COLUMN(),4),L!$A:$A,0)-1,SL,,)&amp;Q$37</f>
        <v>4) Do any of the smelters in your supply chain source the 3TG from conflict-affected and high-risk areas? (*)</v>
      </c>
      <c r="C43" s="10"/>
      <c r="D43" s="330" t="str">
        <f ca="1">D25</f>
        <v>Answer</v>
      </c>
      <c r="E43" s="330"/>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2.95" customHeight="1">
      <c r="A44" s="41"/>
      <c r="B44" s="40" t="str">
        <f ca="1">OFFSET(L!$C$1,MATCH("Declaration"&amp;ADDRESS(ROW(),COLUMN(),4),L!$A:$A,0)-1,SL,,)&amp;P44</f>
        <v xml:space="preserve">Tantalum  </v>
      </c>
      <c r="C44" s="10"/>
      <c r="D44" s="323"/>
      <c r="E44" s="324"/>
      <c r="F44" s="47"/>
      <c r="G44" s="325"/>
      <c r="H44" s="326"/>
      <c r="I44" s="326"/>
      <c r="J44" s="327"/>
      <c r="K44" s="36"/>
      <c r="L44" s="111"/>
      <c r="P44" s="45" t="str">
        <f>IF((OR(D$26="No",D$32="No")),"","(*)")</f>
        <v/>
      </c>
      <c r="Q44" s="3"/>
      <c r="R44" s="3"/>
      <c r="S44" s="3"/>
      <c r="T44" s="3"/>
      <c r="U44" s="3"/>
      <c r="V44" s="3"/>
      <c r="W44" s="3"/>
      <c r="X44" s="3"/>
      <c r="Y44" s="3"/>
      <c r="Z44" s="3"/>
      <c r="AA44" s="3"/>
      <c r="AB44" s="3"/>
      <c r="AC44" s="3"/>
      <c r="AD44" s="3"/>
      <c r="AE44" s="3"/>
      <c r="AF44" s="3"/>
      <c r="AG44" s="3"/>
      <c r="AH44" s="3"/>
    </row>
    <row r="45" spans="1:34" ht="22.95" customHeight="1">
      <c r="A45" s="41"/>
      <c r="B45" s="40" t="str">
        <f ca="1">OFFSET(L!$C$1,MATCH("Declaration"&amp;ADDRESS(ROW(),COLUMN(),4),L!$A:$A,0)-1,SL,,)&amp;P45</f>
        <v>Tin  (*)</v>
      </c>
      <c r="C45" s="10"/>
      <c r="D45" s="323" t="s">
        <v>475</v>
      </c>
      <c r="E45" s="324"/>
      <c r="F45" s="47"/>
      <c r="G45" s="325" t="s">
        <v>15825</v>
      </c>
      <c r="H45" s="326"/>
      <c r="I45" s="326"/>
      <c r="J45" s="327"/>
      <c r="K45" s="36"/>
      <c r="L45" s="111"/>
      <c r="P45" s="45" t="str">
        <f>IF((OR(D$27="No",D$33="No")),"","(*)")</f>
        <v>(*)</v>
      </c>
      <c r="Q45" s="3"/>
      <c r="R45" s="3"/>
      <c r="S45" s="3"/>
      <c r="T45" s="3"/>
      <c r="U45" s="3"/>
      <c r="V45" s="3"/>
      <c r="W45" s="3"/>
      <c r="X45" s="3"/>
      <c r="Y45" s="3"/>
      <c r="Z45" s="3"/>
      <c r="AA45" s="3"/>
      <c r="AB45" s="3"/>
      <c r="AC45" s="3"/>
      <c r="AD45" s="3"/>
      <c r="AE45" s="3"/>
      <c r="AF45" s="3"/>
      <c r="AG45" s="3"/>
      <c r="AH45" s="3"/>
    </row>
    <row r="46" spans="1:34" ht="22.95" customHeight="1">
      <c r="A46" s="41"/>
      <c r="B46" s="40" t="str">
        <f ca="1">OFFSET(L!$C$1,MATCH("Declaration"&amp;ADDRESS(ROW(),COLUMN(),4),L!$A:$A,0)-1,SL,,)&amp;P46</f>
        <v>Gold  (*)</v>
      </c>
      <c r="C46" s="10"/>
      <c r="D46" s="323" t="s">
        <v>476</v>
      </c>
      <c r="E46" s="324"/>
      <c r="F46" s="47"/>
      <c r="G46" s="325"/>
      <c r="H46" s="326"/>
      <c r="I46" s="326"/>
      <c r="J46" s="327"/>
      <c r="K46" s="36"/>
      <c r="L46" s="111"/>
      <c r="P46" s="45" t="str">
        <f>IF((OR(D$28="No",D$34="No")),"","(*)")</f>
        <v>(*)</v>
      </c>
      <c r="Q46" s="3"/>
      <c r="R46" s="3"/>
      <c r="S46" s="3"/>
      <c r="T46" s="3"/>
      <c r="U46" s="3"/>
      <c r="V46" s="3"/>
      <c r="W46" s="3"/>
      <c r="X46" s="3"/>
      <c r="Y46" s="3"/>
      <c r="Z46" s="3"/>
      <c r="AA46" s="3"/>
      <c r="AB46" s="3"/>
      <c r="AC46" s="3"/>
      <c r="AD46" s="3"/>
      <c r="AE46" s="3"/>
      <c r="AF46" s="3"/>
      <c r="AG46" s="3"/>
      <c r="AH46" s="3"/>
    </row>
    <row r="47" spans="1:34" ht="22.95" customHeight="1">
      <c r="A47" s="41"/>
      <c r="B47" s="40" t="str">
        <f ca="1">OFFSET(L!$C$1,MATCH("Declaration"&amp;ADDRESS(ROW(),COLUMN(),4),L!$A:$A,0)-1,SL,,)&amp;P47</f>
        <v>Tungsten  (*)</v>
      </c>
      <c r="C47" s="10"/>
      <c r="D47" s="323" t="s">
        <v>475</v>
      </c>
      <c r="E47" s="324"/>
      <c r="F47" s="47"/>
      <c r="G47" s="325" t="s">
        <v>15826</v>
      </c>
      <c r="H47" s="326"/>
      <c r="I47" s="326"/>
      <c r="J47" s="327"/>
      <c r="K47" s="36"/>
      <c r="L47" s="111"/>
      <c r="P47" s="45" t="str">
        <f>IF((OR(D$29="No",D$35="No")),"","(*)")</f>
        <v>(*)</v>
      </c>
      <c r="Q47" s="3"/>
      <c r="R47" s="3"/>
      <c r="S47" s="3"/>
      <c r="T47" s="3"/>
      <c r="U47" s="3"/>
      <c r="V47" s="3"/>
      <c r="W47" s="3"/>
      <c r="X47" s="3"/>
      <c r="Y47" s="3"/>
      <c r="Z47" s="3"/>
      <c r="AA47" s="3"/>
      <c r="AB47" s="3"/>
      <c r="AC47" s="3"/>
      <c r="AD47" s="3"/>
      <c r="AE47" s="3"/>
      <c r="AF47" s="3"/>
      <c r="AG47" s="3"/>
      <c r="AH47" s="3"/>
    </row>
    <row r="48" spans="1:34" ht="22.9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45" customHeight="1">
      <c r="A49" s="41"/>
      <c r="B49" s="44" t="str">
        <f ca="1">OFFSET(L!$C$1,MATCH("Declaration"&amp;ADDRESS(ROW(),COLUMN(),4),L!$A:$A,0)-1,SL,,)&amp;Q$37</f>
        <v>5) Does 100 percent of the 3TG (necessary to the functionality or production of your products) originate from recycled or scrap sources?  (*)</v>
      </c>
      <c r="C49" s="10"/>
      <c r="D49" s="330" t="str">
        <f ca="1">D25</f>
        <v>Answer</v>
      </c>
      <c r="E49" s="330"/>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3"/>
      <c r="E50" s="324"/>
      <c r="F50" s="47"/>
      <c r="G50" s="325"/>
      <c r="H50" s="326"/>
      <c r="I50" s="326"/>
      <c r="J50" s="327"/>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3" t="s">
        <v>476</v>
      </c>
      <c r="E51" s="324"/>
      <c r="F51" s="47"/>
      <c r="G51" s="325"/>
      <c r="H51" s="326"/>
      <c r="I51" s="326"/>
      <c r="J51" s="327"/>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3" t="s">
        <v>476</v>
      </c>
      <c r="E52" s="324"/>
      <c r="F52" s="47"/>
      <c r="G52" s="325"/>
      <c r="H52" s="326"/>
      <c r="I52" s="326"/>
      <c r="J52" s="327"/>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3" t="s">
        <v>476</v>
      </c>
      <c r="E53" s="324"/>
      <c r="F53" s="47"/>
      <c r="G53" s="325"/>
      <c r="H53" s="326"/>
      <c r="I53" s="326"/>
      <c r="J53" s="327"/>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45" customHeight="1">
      <c r="A55" s="41"/>
      <c r="B55" s="267" t="str">
        <f ca="1">OFFSET(L!$C$1,MATCH("Declaration"&amp;ADDRESS(ROW(),COLUMN(),4),L!$A:$A,0)-1,SL,,)&amp;Q$37</f>
        <v>6) What percentage of relevant suppliers have provided a response to your supply chain survey?  (*)</v>
      </c>
      <c r="C55" s="10"/>
      <c r="D55" s="330" t="str">
        <f ca="1">D25</f>
        <v>Answer</v>
      </c>
      <c r="E55" s="330"/>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28"/>
      <c r="E56" s="329"/>
      <c r="F56" s="47"/>
      <c r="G56" s="325"/>
      <c r="H56" s="326"/>
      <c r="I56" s="326"/>
      <c r="J56" s="327"/>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28" t="s">
        <v>15827</v>
      </c>
      <c r="E57" s="329"/>
      <c r="F57" s="47"/>
      <c r="G57" s="325"/>
      <c r="H57" s="326"/>
      <c r="I57" s="326"/>
      <c r="J57" s="327"/>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28" t="s">
        <v>15827</v>
      </c>
      <c r="E58" s="329"/>
      <c r="F58" s="47"/>
      <c r="G58" s="325"/>
      <c r="H58" s="326"/>
      <c r="I58" s="326"/>
      <c r="J58" s="327"/>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28" t="s">
        <v>15827</v>
      </c>
      <c r="E59" s="329"/>
      <c r="F59" s="47"/>
      <c r="G59" s="325"/>
      <c r="H59" s="326"/>
      <c r="I59" s="326"/>
      <c r="J59" s="327"/>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45" customHeight="1">
      <c r="A61" s="41"/>
      <c r="B61" s="267" t="str">
        <f ca="1">OFFSET(L!$C$1,MATCH("Declaration"&amp;ADDRESS(ROW(),COLUMN(),4),L!$A:$A,0)-1,SL,,)&amp;Q$37</f>
        <v>7) Have you identified all of the smelters supplying the 3TG to your supply chain?  (*)</v>
      </c>
      <c r="C61" s="10"/>
      <c r="D61" s="330" t="str">
        <f ca="1">D25</f>
        <v>Answer</v>
      </c>
      <c r="E61" s="330"/>
      <c r="F61" s="18"/>
      <c r="G61" s="44" t="str">
        <f ca="1">G25</f>
        <v>Comments</v>
      </c>
      <c r="H61" s="333"/>
      <c r="I61" s="333"/>
      <c r="J61" s="333"/>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31"/>
      <c r="E62" s="332"/>
      <c r="F62" s="47"/>
      <c r="G62" s="325"/>
      <c r="H62" s="326"/>
      <c r="I62" s="326"/>
      <c r="J62" s="327"/>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3" t="s">
        <v>475</v>
      </c>
      <c r="E63" s="324"/>
      <c r="F63" s="47"/>
      <c r="G63" s="325"/>
      <c r="H63" s="326"/>
      <c r="I63" s="326"/>
      <c r="J63" s="327"/>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3" t="s">
        <v>475</v>
      </c>
      <c r="E64" s="324"/>
      <c r="F64" s="47"/>
      <c r="G64" s="325"/>
      <c r="H64" s="326"/>
      <c r="I64" s="326"/>
      <c r="J64" s="327"/>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3" t="s">
        <v>475</v>
      </c>
      <c r="E65" s="324"/>
      <c r="F65" s="47"/>
      <c r="G65" s="325"/>
      <c r="H65" s="326"/>
      <c r="I65" s="326"/>
      <c r="J65" s="327"/>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45" customHeight="1">
      <c r="A67" s="41"/>
      <c r="B67" s="44" t="str">
        <f ca="1">OFFSET(L!$C$1,MATCH("Declaration"&amp;ADDRESS(ROW(),COLUMN(),4),L!$A:$A,0)-1,SL,,)&amp;Q$37</f>
        <v>8) Has all applicable smelter information received by your company been reported in this declaration?  (*)</v>
      </c>
      <c r="C67" s="10"/>
      <c r="D67" s="330" t="str">
        <f ca="1">D25</f>
        <v>Answer</v>
      </c>
      <c r="E67" s="330"/>
      <c r="F67" s="18"/>
      <c r="G67" s="44" t="str">
        <f ca="1">G25</f>
        <v>Comments</v>
      </c>
      <c r="H67" s="333" t="str">
        <f>IF(Q75="(*)","Click here to enter smelter names","")</f>
        <v/>
      </c>
      <c r="I67" s="333"/>
      <c r="J67" s="333"/>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3"/>
      <c r="E68" s="324"/>
      <c r="F68" s="48"/>
      <c r="G68" s="325"/>
      <c r="H68" s="326"/>
      <c r="I68" s="326"/>
      <c r="J68" s="327"/>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3" t="s">
        <v>475</v>
      </c>
      <c r="E69" s="324"/>
      <c r="F69" s="48"/>
      <c r="G69" s="325"/>
      <c r="H69" s="326"/>
      <c r="I69" s="326"/>
      <c r="J69" s="327"/>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3" t="s">
        <v>475</v>
      </c>
      <c r="E70" s="324"/>
      <c r="F70" s="48"/>
      <c r="G70" s="325"/>
      <c r="H70" s="326"/>
      <c r="I70" s="326"/>
      <c r="J70" s="327"/>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3" t="s">
        <v>475</v>
      </c>
      <c r="E71" s="324"/>
      <c r="F71" s="50"/>
      <c r="G71" s="325"/>
      <c r="H71" s="326"/>
      <c r="I71" s="326"/>
      <c r="J71" s="327"/>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41" t="str">
        <f ca="1">OFFSET(L!$C$1,MATCH("Declaration"&amp;ADDRESS(ROW(),COLUMN(),4),L!$A:$A,0)-1,SL,,)</f>
        <v>Answer the Following Questions at a Company Level</v>
      </c>
      <c r="C73" s="341"/>
      <c r="D73" s="341"/>
      <c r="E73" s="341"/>
      <c r="F73" s="341"/>
      <c r="G73" s="341"/>
      <c r="H73" s="341"/>
      <c r="I73" s="341"/>
      <c r="J73" s="34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42" t="str">
        <f ca="1">D25</f>
        <v>Answer</v>
      </c>
      <c r="E74" s="342"/>
      <c r="F74" s="53"/>
      <c r="G74" s="342" t="str">
        <f ca="1">G25</f>
        <v>Comments</v>
      </c>
      <c r="H74" s="342" t="e">
        <f>HLOOKUP(SL,LT,$O74,0)</f>
        <v>#NAME?</v>
      </c>
      <c r="I74" s="342"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3" t="s">
        <v>475</v>
      </c>
      <c r="E75" s="324"/>
      <c r="F75" s="57"/>
      <c r="G75" s="325" t="s">
        <v>15817</v>
      </c>
      <c r="H75" s="326"/>
      <c r="I75" s="326"/>
      <c r="J75" s="327"/>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7"/>
      <c r="H76" s="337"/>
      <c r="I76" s="337"/>
      <c r="J76" s="337"/>
      <c r="K76" s="36"/>
      <c r="L76" s="113"/>
      <c r="M76" s="112"/>
      <c r="P76" s="3"/>
      <c r="Q76" s="3"/>
      <c r="R76" s="3"/>
      <c r="S76" s="3"/>
      <c r="T76" s="3"/>
      <c r="U76" s="3"/>
      <c r="V76" s="3"/>
      <c r="W76" s="3"/>
      <c r="X76" s="3"/>
      <c r="Y76" s="3"/>
      <c r="Z76" s="3"/>
      <c r="AA76" s="3"/>
      <c r="AB76" s="3"/>
      <c r="AC76" s="3"/>
      <c r="AD76" s="3"/>
      <c r="AE76" s="3"/>
      <c r="AF76" s="3"/>
      <c r="AG76" s="3"/>
      <c r="AH76" s="3"/>
    </row>
    <row r="77" spans="1:34" ht="49.2"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3" t="s">
        <v>475</v>
      </c>
      <c r="E77" s="324"/>
      <c r="F77" s="57"/>
      <c r="G77" s="343" t="s">
        <v>15818</v>
      </c>
      <c r="H77" s="344"/>
      <c r="I77" s="344"/>
      <c r="J77" s="345"/>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3" t="s">
        <v>475</v>
      </c>
      <c r="E79" s="324"/>
      <c r="F79" s="57"/>
      <c r="G79" s="325" t="s">
        <v>15819</v>
      </c>
      <c r="H79" s="326"/>
      <c r="I79" s="326"/>
      <c r="J79" s="327"/>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3" t="s">
        <v>475</v>
      </c>
      <c r="E81" s="324"/>
      <c r="F81" s="57"/>
      <c r="G81" s="325" t="s">
        <v>15820</v>
      </c>
      <c r="H81" s="326"/>
      <c r="I81" s="326"/>
      <c r="J81" s="327"/>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3" t="s">
        <v>14853</v>
      </c>
      <c r="E83" s="324"/>
      <c r="F83" s="57"/>
      <c r="G83" s="325" t="s">
        <v>15821</v>
      </c>
      <c r="H83" s="326"/>
      <c r="I83" s="326"/>
      <c r="J83" s="327"/>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5" t="s">
        <v>15822</v>
      </c>
      <c r="H85" s="326"/>
      <c r="I85" s="326"/>
      <c r="J85" s="327"/>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7"/>
      <c r="H86" s="337"/>
      <c r="I86" s="337"/>
      <c r="J86" s="337"/>
      <c r="K86" s="36"/>
      <c r="L86" s="113"/>
      <c r="M86" s="112"/>
      <c r="P86" s="3"/>
      <c r="Q86" s="3"/>
      <c r="R86" s="3"/>
      <c r="S86" s="3"/>
      <c r="T86" s="3"/>
      <c r="U86" s="3"/>
      <c r="V86" s="3"/>
      <c r="W86" s="3"/>
      <c r="X86" s="3"/>
      <c r="Y86" s="3"/>
      <c r="Z86" s="3"/>
      <c r="AA86" s="3"/>
      <c r="AB86" s="3"/>
      <c r="AC86" s="3"/>
      <c r="AD86" s="3"/>
      <c r="AE86" s="3"/>
      <c r="AF86" s="3"/>
      <c r="AG86" s="3"/>
      <c r="AH86" s="3"/>
    </row>
    <row r="87" spans="1:34" ht="37.200000000000003" customHeight="1">
      <c r="A87" s="41"/>
      <c r="B87" s="56" t="str">
        <f ca="1">OFFSET(L!$C$1,MATCH("Declaration"&amp;ADDRESS(ROW(),COLUMN(),4),L!$A:$A,0)-1,SL,,)&amp;$Q$37</f>
        <v>G. Does your review process include corrective action management? (*)</v>
      </c>
      <c r="C87" s="57"/>
      <c r="D87" s="323" t="s">
        <v>475</v>
      </c>
      <c r="E87" s="324"/>
      <c r="F87" s="57"/>
      <c r="G87" s="325" t="s">
        <v>15823</v>
      </c>
      <c r="H87" s="326"/>
      <c r="I87" s="326"/>
      <c r="J87" s="327"/>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38"/>
      <c r="H88" s="338"/>
      <c r="I88" s="338"/>
      <c r="J88" s="338"/>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3" t="s">
        <v>476</v>
      </c>
      <c r="E89" s="324"/>
      <c r="F89" s="57"/>
      <c r="G89" s="325" t="s">
        <v>15824</v>
      </c>
      <c r="H89" s="326"/>
      <c r="I89" s="326"/>
      <c r="J89" s="327"/>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36" t="str">
        <f>IF(OR($D$8="",$I$3=""),"","Click here to check required fields completion")</f>
        <v/>
      </c>
      <c r="C90" s="336"/>
      <c r="D90" s="336"/>
      <c r="E90" s="336"/>
      <c r="F90" s="336"/>
      <c r="G90" s="336"/>
      <c r="H90" s="336"/>
      <c r="I90" s="336"/>
      <c r="J90" s="336"/>
      <c r="K90" s="36"/>
      <c r="L90" s="100"/>
      <c r="P90" s="3"/>
      <c r="Q90" s="3"/>
      <c r="R90" s="3"/>
      <c r="S90" s="3"/>
      <c r="T90" s="3"/>
      <c r="U90" s="3"/>
      <c r="V90" s="3"/>
      <c r="W90" s="3"/>
      <c r="X90" s="3"/>
      <c r="Y90" s="3"/>
      <c r="Z90" s="3"/>
      <c r="AA90" s="3"/>
      <c r="AB90" s="3"/>
      <c r="AC90" s="3"/>
      <c r="AD90" s="3"/>
      <c r="AE90" s="3"/>
      <c r="AF90" s="3"/>
      <c r="AG90" s="3"/>
      <c r="AH90" s="3"/>
    </row>
    <row r="91" spans="1:34" ht="16.8" thickBot="1">
      <c r="A91" s="334" t="str">
        <f ca="1">OFFSET(L!$C$1,MATCH("General"&amp;"Cpy",L!$A:$A,0)-1,SL,,)</f>
        <v>© 2025 Responsible Minerals Initiative. All rights reserved.</v>
      </c>
      <c r="B91" s="335"/>
      <c r="C91" s="335"/>
      <c r="D91" s="335"/>
      <c r="E91" s="335"/>
      <c r="F91" s="335"/>
      <c r="G91" s="335"/>
      <c r="H91" s="335"/>
      <c r="I91" s="335"/>
      <c r="J91" s="335"/>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2432</v>
      </c>
      <c r="D100" s="282" t="str">
        <f>IF(AND(OR($D$27="Yes",$D$27=""),OR($D$33="Yes",$D$33="")),"No","")</f>
        <v>No</v>
      </c>
      <c r="E100" s="282" t="str">
        <f>IF(AND(OR($D$26="Yes",$D$26=""),OR($D$32="Yes",$D$32="")),"50% or less","")</f>
        <v/>
      </c>
      <c r="G100" s="282" t="str">
        <f>IF(OR($D$28="Yes",$D$28=""),"Yes","")</f>
        <v>Yes</v>
      </c>
    </row>
    <row r="101" spans="2:7" ht="15" hidden="1">
      <c r="B101" s="236" t="s">
        <v>2433</v>
      </c>
      <c r="D101" s="282" t="str">
        <f>IF(AND(OR($D$27="Yes",$D$27=""),OR($D$33="Yes",$D$33="")),"Unknown","")</f>
        <v>Unknown</v>
      </c>
      <c r="E101" s="282" t="str">
        <f>IF(AND(OR($D$26="Yes",$D$26=""),OR($D$32="Yes",$D$32="")),"None","")</f>
        <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5:E25"/>
    <mergeCell ref="A1:K1"/>
    <mergeCell ref="D2:J2"/>
    <mergeCell ref="B4:H4"/>
    <mergeCell ref="D10:J10"/>
    <mergeCell ref="F3:H3"/>
    <mergeCell ref="I4:J4"/>
    <mergeCell ref="D9:G9"/>
    <mergeCell ref="B7:J7"/>
    <mergeCell ref="B10:B11"/>
    <mergeCell ref="D15:J15"/>
    <mergeCell ref="B6:J6"/>
    <mergeCell ref="D11:J11"/>
    <mergeCell ref="D8:J8"/>
    <mergeCell ref="D12:J12"/>
    <mergeCell ref="D13:J13"/>
    <mergeCell ref="D14:J14"/>
    <mergeCell ref="D16:J16"/>
    <mergeCell ref="D17:J17"/>
    <mergeCell ref="D18:J18"/>
    <mergeCell ref="D19:J19"/>
    <mergeCell ref="D20:J20"/>
    <mergeCell ref="D21:J21"/>
    <mergeCell ref="D23:E23"/>
    <mergeCell ref="G27:J27"/>
    <mergeCell ref="G41:J41"/>
    <mergeCell ref="D40:E40"/>
    <mergeCell ref="D41:E41"/>
    <mergeCell ref="G50:J50"/>
    <mergeCell ref="G32:J32"/>
    <mergeCell ref="G29:J29"/>
    <mergeCell ref="G26:J26"/>
    <mergeCell ref="G28:J28"/>
    <mergeCell ref="D28:E28"/>
    <mergeCell ref="D29:E29"/>
    <mergeCell ref="D26:E26"/>
    <mergeCell ref="D27:E27"/>
    <mergeCell ref="D44:E44"/>
    <mergeCell ref="G44:J44"/>
    <mergeCell ref="D45:E45"/>
    <mergeCell ref="G45:J45"/>
    <mergeCell ref="D46:E46"/>
    <mergeCell ref="G46:J46"/>
    <mergeCell ref="D22:E22"/>
    <mergeCell ref="B24:J24"/>
    <mergeCell ref="D31:E31"/>
    <mergeCell ref="D50:E50"/>
    <mergeCell ref="D37:E37"/>
    <mergeCell ref="D32:E32"/>
    <mergeCell ref="D51:E51"/>
    <mergeCell ref="G51:J51"/>
    <mergeCell ref="G40:J40"/>
    <mergeCell ref="D34:E34"/>
    <mergeCell ref="D33:E33"/>
    <mergeCell ref="G34:J34"/>
    <mergeCell ref="H37:J37"/>
    <mergeCell ref="D47:E47"/>
    <mergeCell ref="G47:J47"/>
    <mergeCell ref="D35:E35"/>
    <mergeCell ref="G38:J38"/>
    <mergeCell ref="D39:E39"/>
    <mergeCell ref="D49:E49"/>
    <mergeCell ref="G35:J35"/>
    <mergeCell ref="D38:E38"/>
    <mergeCell ref="G39:J39"/>
    <mergeCell ref="G33:J33"/>
    <mergeCell ref="D43:E43"/>
    <mergeCell ref="B73:J73"/>
    <mergeCell ref="D83:E83"/>
    <mergeCell ref="H67:J67"/>
    <mergeCell ref="G74:I74"/>
    <mergeCell ref="D74:E74"/>
    <mergeCell ref="G76:J76"/>
    <mergeCell ref="D67:E67"/>
    <mergeCell ref="G70:J70"/>
    <mergeCell ref="D69:E69"/>
    <mergeCell ref="D68:E68"/>
    <mergeCell ref="D75:E75"/>
    <mergeCell ref="G75:J75"/>
    <mergeCell ref="D77:E77"/>
    <mergeCell ref="G77:J77"/>
    <mergeCell ref="D79:E79"/>
    <mergeCell ref="G79:J79"/>
    <mergeCell ref="D81:E81"/>
    <mergeCell ref="G81:J81"/>
    <mergeCell ref="G68:J68"/>
    <mergeCell ref="G71:J71"/>
    <mergeCell ref="G69:J69"/>
    <mergeCell ref="D71:E71"/>
    <mergeCell ref="D70:E70"/>
    <mergeCell ref="A91:J91"/>
    <mergeCell ref="B90:J90"/>
    <mergeCell ref="D89:E89"/>
    <mergeCell ref="G86:J86"/>
    <mergeCell ref="G88:J88"/>
    <mergeCell ref="G83:J83"/>
    <mergeCell ref="D85:E85"/>
    <mergeCell ref="G85:J85"/>
    <mergeCell ref="D87:E87"/>
    <mergeCell ref="G87:J87"/>
    <mergeCell ref="G89:J89"/>
    <mergeCell ref="D52:E52"/>
    <mergeCell ref="G57:J57"/>
    <mergeCell ref="G58:J58"/>
    <mergeCell ref="G59:J59"/>
    <mergeCell ref="D58:E58"/>
    <mergeCell ref="D55:E55"/>
    <mergeCell ref="D53:E53"/>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D57:E57"/>
    <mergeCell ref="G62:J62"/>
  </mergeCells>
  <phoneticPr fontId="102" type="noConversion"/>
  <conditionalFormatting sqref="D22:E22">
    <cfRule type="expression" dxfId="74" priority="162" stopIfTrue="1">
      <formula>IF($D$22="",TRUE)</formula>
    </cfRule>
  </conditionalFormatting>
  <conditionalFormatting sqref="D26:E26">
    <cfRule type="expression" dxfId="73" priority="140" stopIfTrue="1">
      <formula>IF($D$26="",TRUE)</formula>
    </cfRule>
  </conditionalFormatting>
  <conditionalFormatting sqref="D27:E27">
    <cfRule type="expression" dxfId="72" priority="147" stopIfTrue="1">
      <formula>IF($D$27="",TRUE)</formula>
    </cfRule>
  </conditionalFormatting>
  <conditionalFormatting sqref="D28:E28">
    <cfRule type="expression" dxfId="71" priority="148" stopIfTrue="1">
      <formula>IF($D$28="",TRUE)</formula>
    </cfRule>
  </conditionalFormatting>
  <conditionalFormatting sqref="D29:E29">
    <cfRule type="expression" dxfId="70" priority="149" stopIfTrue="1">
      <formula>IF($D$29="",TRUE)</formula>
    </cfRule>
  </conditionalFormatting>
  <conditionalFormatting sqref="D32:E32">
    <cfRule type="expression" dxfId="69" priority="58" stopIfTrue="1">
      <formula>IF(AND(OR($D$26="Yes",$D$26=""),$D$32=""),1,0)</formula>
    </cfRule>
    <cfRule type="expression" dxfId="68" priority="145" stopIfTrue="1">
      <formula>$P$26=""</formula>
    </cfRule>
  </conditionalFormatting>
  <conditionalFormatting sqref="D33:E33">
    <cfRule type="expression" dxfId="67" priority="46" stopIfTrue="1">
      <formula>$P$27=""</formula>
    </cfRule>
    <cfRule type="expression" dxfId="66" priority="45" stopIfTrue="1">
      <formula>IF(AND(OR($D$27="Yes",$D$27=""),$D$33=""),1,0)</formula>
    </cfRule>
  </conditionalFormatting>
  <conditionalFormatting sqref="D34:E34">
    <cfRule type="expression" dxfId="65" priority="4" stopIfTrue="1">
      <formula>IF(AND(OR($D$28="Yes",$D$28=""),$D$34=""),1,0)</formula>
    </cfRule>
    <cfRule type="expression" dxfId="64" priority="5" stopIfTrue="1">
      <formula>$P$28=""</formula>
    </cfRule>
  </conditionalFormatting>
  <conditionalFormatting sqref="D35:E35">
    <cfRule type="expression" dxfId="63" priority="166" stopIfTrue="1">
      <formula>$P$29=""</formula>
    </cfRule>
    <cfRule type="expression" dxfId="62" priority="42" stopIfTrue="1">
      <formula>IF(AND(OR($D$29="Yes",$D$29=""),$D$35=""),1,0)</formula>
    </cfRule>
  </conditionalFormatting>
  <conditionalFormatting sqref="D38:E38 D44:E44 D50:E50 D56:E56 D62:E62 D68:E68">
    <cfRule type="expression" dxfId="61" priority="21" stopIfTrue="1">
      <formula>$P$26=""</formula>
    </cfRule>
    <cfRule type="expression" dxfId="60" priority="22" stopIfTrue="1">
      <formula>$P$32=""</formula>
    </cfRule>
  </conditionalFormatting>
  <conditionalFormatting sqref="D38:E38">
    <cfRule type="expression" dxfId="59" priority="57" stopIfTrue="1">
      <formula>IF(AND(OR($D$26="Yes",$D$26=""),OR($D$32="Yes",$D$32=""),D38=""),1,0)</formula>
    </cfRule>
  </conditionalFormatting>
  <conditionalFormatting sqref="D39:E39 D45:E45 D51:E51 D57:E57 D63:E63 D69:E69">
    <cfRule type="expression" dxfId="58" priority="15" stopIfTrue="1">
      <formula>$P$33=""</formula>
    </cfRule>
    <cfRule type="expression" dxfId="57" priority="16" stopIfTrue="1">
      <formula>$P$39=""</formula>
    </cfRule>
  </conditionalFormatting>
  <conditionalFormatting sqref="D39:E39">
    <cfRule type="expression" dxfId="56" priority="53" stopIfTrue="1">
      <formula>IF(AND(OR($D$27="Yes",$D$27=""),OR($D$33="Yes",$D$33=""),D39=""),1,0)</formula>
    </cfRule>
  </conditionalFormatting>
  <conditionalFormatting sqref="D40:E40 D46:E46 D52:E52 D58:E58 D64:E64 D70:E70">
    <cfRule type="expression" dxfId="55" priority="10" stopIfTrue="1">
      <formula>$P$28=""</formula>
    </cfRule>
    <cfRule type="expression" dxfId="54" priority="11" stopIfTrue="1">
      <formula>$P$34=""</formula>
    </cfRule>
  </conditionalFormatting>
  <conditionalFormatting sqref="D40:E40">
    <cfRule type="expression" dxfId="53" priority="52" stopIfTrue="1">
      <formula>IF(AND(OR($D$28="Yes",$D$28=""),OR($D$34="Yes",$D$34=""),D40=""),1,0)</formula>
    </cfRule>
  </conditionalFormatting>
  <conditionalFormatting sqref="D41:E41 D47:E47 D53:E53 D59:E59 D65:E65 D71:E71">
    <cfRule type="expression" dxfId="52" priority="6" stopIfTrue="1">
      <formula>$P$29=""</formula>
    </cfRule>
    <cfRule type="expression" dxfId="51" priority="7" stopIfTrue="1">
      <formula>$P$35=""</formula>
    </cfRule>
  </conditionalFormatting>
  <conditionalFormatting sqref="D41:E41">
    <cfRule type="expression" dxfId="50" priority="168" stopIfTrue="1">
      <formula>IF(AND(OR($D$29="Yes",$D$29=""),OR($D$35="Yes",$D$35=""),D41=""),1,0)</formula>
    </cfRule>
  </conditionalFormatting>
  <conditionalFormatting sqref="D44:E44">
    <cfRule type="expression" dxfId="49" priority="56" stopIfTrue="1">
      <formula>IF(AND(OR($D$26="Yes",$D$26=""),OR($D$32="Yes",$D$32=""),D44=""),1,0)</formula>
    </cfRule>
  </conditionalFormatting>
  <conditionalFormatting sqref="D45:E45">
    <cfRule type="expression" dxfId="48" priority="18" stopIfTrue="1">
      <formula>IF(AND(OR($D$27="Yes",$D$27=""),OR($D$33="Yes",$D$33=""),D45=""),1,0)</formula>
    </cfRule>
  </conditionalFormatting>
  <conditionalFormatting sqref="D46:E46">
    <cfRule type="expression" dxfId="47" priority="43" stopIfTrue="1">
      <formula>IF(AND(OR($D$28="Yes",$D$28=""),OR($D$34="Yes",$D$34=""),D46=""),1,0)</formula>
    </cfRule>
  </conditionalFormatting>
  <conditionalFormatting sqref="D47:E47">
    <cfRule type="expression" dxfId="46" priority="51" stopIfTrue="1">
      <formula>IF(AND(OR($D$29="Yes",$D$29=""),OR($D$35="Yes",$D$35=""),D47=""),1,0)</formula>
    </cfRule>
  </conditionalFormatting>
  <conditionalFormatting sqref="D50:E50">
    <cfRule type="expression" dxfId="45" priority="24" stopIfTrue="1">
      <formula>IF(AND(OR($D$26="Yes",$D$26=""),OR($D$32="Yes",$D$32=""),D50=""),1,0)</formula>
    </cfRule>
  </conditionalFormatting>
  <conditionalFormatting sqref="D51:E51">
    <cfRule type="expression" dxfId="44" priority="163" stopIfTrue="1">
      <formula>IF(AND(OR($D$27="Yes",$D$27=""),OR($D$33="Yes",$D$33=""),D51=""),1,0)</formula>
    </cfRule>
  </conditionalFormatting>
  <conditionalFormatting sqref="D52:E52">
    <cfRule type="expression" dxfId="43" priority="14" stopIfTrue="1">
      <formula>IF(AND(OR($D$28="Yes",$D$28=""),OR($D$34="Yes",$D$34=""),D52=""),1,0)</formula>
    </cfRule>
  </conditionalFormatting>
  <conditionalFormatting sqref="D53:E53">
    <cfRule type="expression" dxfId="42" priority="37" stopIfTrue="1">
      <formula>IF(AND(OR($D$29="Yes",$D$29=""),OR($D$35="Yes",$D$35=""),D53=""),1,0)</formula>
    </cfRule>
  </conditionalFormatting>
  <conditionalFormatting sqref="D56:E56">
    <cfRule type="expression" dxfId="41" priority="32" stopIfTrue="1">
      <formula>IF(AND(OR($D$26="Yes",$D$26=""),OR($D$32="Yes",$D$32=""),D56=""),1,0)</formula>
    </cfRule>
  </conditionalFormatting>
  <conditionalFormatting sqref="D57:E57">
    <cfRule type="expression" dxfId="40" priority="20" stopIfTrue="1">
      <formula>IF(AND(OR($D$27="Yes",$D$27=""),OR($D$33="Yes",$D$33=""),D57=""),1,0)</formula>
    </cfRule>
  </conditionalFormatting>
  <conditionalFormatting sqref="D58:E58">
    <cfRule type="expression" dxfId="39" priority="13" stopIfTrue="1">
      <formula>IF(AND(OR($D$28="Yes",$D$28=""),OR($D$34="Yes",$D$34=""),D58=""),1,0)</formula>
    </cfRule>
  </conditionalFormatting>
  <conditionalFormatting sqref="D59:E59">
    <cfRule type="expression" dxfId="38" priority="9" stopIfTrue="1">
      <formula>IF(AND(OR($D$29="Yes",$D$29=""),OR($D$35="Yes",$D$35=""),D59=""),1,0)</formula>
    </cfRule>
  </conditionalFormatting>
  <conditionalFormatting sqref="D62:E62">
    <cfRule type="expression" dxfId="37" priority="31" stopIfTrue="1">
      <formula>IF(AND(OR($D$26="Yes",$D$26=""),OR($D$32="Yes",$D$32=""),D62=""),1,0)</formula>
    </cfRule>
  </conditionalFormatting>
  <conditionalFormatting sqref="D63:E63">
    <cfRule type="expression" dxfId="36" priority="17" stopIfTrue="1">
      <formula>IF(AND(OR($D$27="Yes",$D$27=""),OR($D$33="Yes",$D$33=""),D63=""),1,0)</formula>
    </cfRule>
  </conditionalFormatting>
  <conditionalFormatting sqref="D64:E64">
    <cfRule type="expression" dxfId="35" priority="12" stopIfTrue="1">
      <formula>IF(AND(OR($D$28="Yes",$D$28=""),OR($D$34="Yes",$D$34=""),D64=""),1,0)</formula>
    </cfRule>
  </conditionalFormatting>
  <conditionalFormatting sqref="D65:E65">
    <cfRule type="expression" dxfId="34" priority="8" stopIfTrue="1">
      <formula>IF(AND(OR($D$29="Yes",$D$29=""),OR($D$35="Yes",$D$35=""),D65=""),1,0)</formula>
    </cfRule>
  </conditionalFormatting>
  <conditionalFormatting sqref="D68:E68">
    <cfRule type="expression" dxfId="33" priority="23" stopIfTrue="1">
      <formula>IF(AND(OR($D$26="Yes",$D$26=""),OR($D$32="Yes",$D$32=""),D68=""),1,0)</formula>
    </cfRule>
  </conditionalFormatting>
  <conditionalFormatting sqref="D69:E69">
    <cfRule type="expression" dxfId="32" priority="19" stopIfTrue="1">
      <formula>IF(AND(OR($D$27="Yes",$D$27=""),OR($D$33="Yes",$D$33=""),D69=""),1,0)</formula>
    </cfRule>
  </conditionalFormatting>
  <conditionalFormatting sqref="D70:E70">
    <cfRule type="expression" dxfId="31" priority="165" stopIfTrue="1">
      <formula>IF(AND(OR($D$28="Yes",$D$28=""),OR($D$34="Yes",$D$34=""),D70=""),1,0)</formula>
    </cfRule>
  </conditionalFormatting>
  <conditionalFormatting sqref="D71:E71">
    <cfRule type="expression" dxfId="30" priority="167" stopIfTrue="1">
      <formula>IF(AND(OR($D$29="Yes",$D$29=""),OR($D$35="Yes",$D$35=""),D71=""),1,0)</formula>
    </cfRule>
  </conditionalFormatting>
  <conditionalFormatting sqref="D75:E75 D77:E77 D79:E79 D81:E81 D83 D85:E85 D87:E87 D89:E89">
    <cfRule type="expression" dxfId="29" priority="88" stopIfTrue="1">
      <formula>AND(OR($D$26="No",AND($D$26="Yes",$D$32="No")),OR($D$27="No",AND($D$27="Yes",$D$33="No")),OR($D$28="No",AND($D$28="Yes",$D$34="No")),OR($D$29="No",AND($D$29="Yes",$D$35="No")))</formula>
    </cfRule>
    <cfRule type="expression" dxfId="28" priority="89" stopIfTrue="1">
      <formula>IF(D75="",TRUE)</formula>
    </cfRule>
  </conditionalFormatting>
  <conditionalFormatting sqref="D9:G9">
    <cfRule type="expression" dxfId="27" priority="3" stopIfTrue="1">
      <formula>IF($D$9="",TRUE)</formula>
    </cfRule>
  </conditionalFormatting>
  <conditionalFormatting sqref="D8:J8">
    <cfRule type="expression" dxfId="26" priority="154" stopIfTrue="1">
      <formula>IF($D$8="",TRUE)</formula>
    </cfRule>
  </conditionalFormatting>
  <conditionalFormatting sqref="D10:J10">
    <cfRule type="expression" dxfId="25" priority="2" stopIfTrue="1">
      <formula>IF(AND($D$10="",$D$9=$R$9),TRUE)</formula>
    </cfRule>
    <cfRule type="expression" dxfId="24" priority="1" stopIfTrue="1">
      <formula>IF($D$9=$Q$9,TRUE)</formula>
    </cfRule>
  </conditionalFormatting>
  <conditionalFormatting sqref="D15:J15">
    <cfRule type="expression" dxfId="23" priority="156" stopIfTrue="1">
      <formula>IF($D$15="",TRUE)</formula>
    </cfRule>
  </conditionalFormatting>
  <conditionalFormatting sqref="D16:J16">
    <cfRule type="expression" dxfId="22" priority="157" stopIfTrue="1">
      <formula>IF($D$16="",TRUE)</formula>
    </cfRule>
  </conditionalFormatting>
  <conditionalFormatting sqref="D17:J17">
    <cfRule type="expression" dxfId="21" priority="25" stopIfTrue="1">
      <formula>IF($D$17="",TRUE)</formula>
    </cfRule>
  </conditionalFormatting>
  <conditionalFormatting sqref="D18:J18">
    <cfRule type="expression" dxfId="20" priority="159" stopIfTrue="1">
      <formula>IF($D$18="",TRUE)</formula>
    </cfRule>
  </conditionalFormatting>
  <conditionalFormatting sqref="D20:J20">
    <cfRule type="expression" dxfId="19" priority="38" stopIfTrue="1">
      <formula>IF($D$20="",TRUE)</formula>
    </cfRule>
  </conditionalFormatting>
  <conditionalFormatting sqref="G77:J77">
    <cfRule type="expression" dxfId="18" priority="60" stopIfTrue="1">
      <formula>IF(AND($D$77="Yes",$G$77=""),TRUE)</formula>
    </cfRule>
  </conditionalFormatting>
  <conditionalFormatting sqref="G85:J85">
    <cfRule type="expression" dxfId="17" priority="50"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3" xr:uid="{00000000-0004-0000-0300-000004000000}"/>
    <hyperlink ref="G77" r:id="rId4" xr:uid="{00000000-0004-0000-0300-000006000000}"/>
    <hyperlink ref="D20" r:id="rId5" xr:uid="{8EA3AC88-6936-014C-8D86-12775BC2C38C}"/>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1" zoomScaleNormal="100" zoomScalePageLayoutView="55" workbookViewId="0">
      <selection activeCell="B25" sqref="B25"/>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9" t="str">
        <f ca="1">OFFSET(L!$C$1,MATCH("Smelter List"&amp;ADDRESS(ROW(),COLUMN(),4),L!$A:$A,0)-1,SL,,)</f>
        <v>Link to "RMAP Conformant Smelter List"</v>
      </c>
      <c r="K2" s="390"/>
      <c r="L2" s="390"/>
      <c r="M2" s="390"/>
      <c r="N2" s="390"/>
      <c r="O2" s="390"/>
      <c r="P2" s="195"/>
      <c r="Q2" s="196"/>
      <c r="R2" s="197"/>
      <c r="S2" s="197"/>
      <c r="T2" s="197"/>
      <c r="AH2" s="145" t="s">
        <v>475</v>
      </c>
    </row>
    <row r="3" spans="1:34" s="221" customFormat="1" ht="177" customHeight="1">
      <c r="A3" s="171"/>
      <c r="B3" s="39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1"/>
      <c r="D3" s="391"/>
      <c r="E3" s="391"/>
      <c r="F3" s="222"/>
      <c r="G3" s="392" t="str">
        <f ca="1">OFFSET(L!$C$1,MATCH("General"&amp;"Cpy",L!$A:$A,0)-1,SL,,)</f>
        <v>© 2025 Responsible Minerals Initiative. All rights reserved.</v>
      </c>
      <c r="H3" s="392"/>
      <c r="I3" s="393"/>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9.95" customHeight="1">
      <c r="A5" s="262" t="s">
        <v>638</v>
      </c>
      <c r="B5" s="182" t="str">
        <f ca="1">IF(LEN(A5)=0,"",INDEX('Smelter Look-up'!$A:$A,MATCH($A5,'Smelter Look-up'!$E:$E,0)))</f>
        <v>Gold</v>
      </c>
      <c r="C5" s="186" t="str">
        <f ca="1">IF(LEN(A5)=0,"",INDEX('Smelter Look-up'!$C:$C,MATCH($A5,'Smelter Look-up'!$E:$E,0)))</f>
        <v>ASAHI METALFINE, Inc.</v>
      </c>
      <c r="D5" s="230"/>
      <c r="E5" s="182" t="str">
        <f ca="1">IF(ISERROR($V5),"",OFFSET('Smelter Look-up'!$D$4,$V5-4,0)&amp;"")</f>
        <v>JAPAN</v>
      </c>
      <c r="F5" s="182" t="str">
        <f ca="1">IF(ISERROR($V5),"",OFFSET('Smelter Look-up'!$E$4,$V5-4,0))</f>
        <v>CID000082</v>
      </c>
      <c r="G5" s="182" t="str">
        <f ca="1">IF(C5=$X$4,IF(ISERROR($V5),"Enter smelter details","RMI"),IF(ISERROR($V5),"",OFFSET('Smelter Look-up'!$F$4,$V5-4,0)))</f>
        <v>RMI</v>
      </c>
      <c r="H5" s="183">
        <f ca="1">IF(ISERROR($V5),"",OFFSET('Smelter Look-up'!$G$4,$V5-4,0))</f>
        <v>0</v>
      </c>
      <c r="I5" s="184" t="str">
        <f ca="1">IF(ISERROR($V5),"",OFFSET('Smelter Look-up'!$H$4,$V5-4,0))</f>
        <v>Bando</v>
      </c>
      <c r="J5" s="184" t="str">
        <f ca="1">IF(ISERROR($V5),"",OFFSET('Smelter Look-up'!$I$4,$V5-4,0))</f>
        <v>Ibaraki</v>
      </c>
      <c r="K5" s="224"/>
      <c r="L5" s="224"/>
      <c r="M5" s="224"/>
      <c r="N5" s="224"/>
      <c r="O5" s="224"/>
      <c r="P5" s="185"/>
      <c r="Q5" s="225"/>
      <c r="R5" s="182" t="str">
        <f ca="1">IF(ISERROR($V5),"",OFFSET('Smelter Look-up'!$C$4,$V5-4,0)&amp;"")</f>
        <v>ASAHI METALFINE, Inc.</v>
      </c>
      <c r="S5" s="181" t="str">
        <f ca="1">IF(B5="","",IF(ISERROR(MATCH($E5,CL,0)),"Unknown",INDIRECT("'C'!$A$"&amp;MATCH($E5,CL,0)+1)))</f>
        <v>JP</v>
      </c>
      <c r="T5" s="181" t="str">
        <f ca="1">IF(B5="","",IF(ISERROR(MATCH($J5,SorP!$B$1:$B$6226,0)),"",INDIRECT("'SorP'!$A$"&amp;MATCH($S5&amp;$J5,SorP!C:C,0))))</f>
        <v>JP-08</v>
      </c>
      <c r="U5" s="201"/>
      <c r="V5" s="226">
        <f ca="1">IF(C5="",NA(),IF(OR(C5="Smelter not listed",C5="Smelter not yet identified"),MATCH($B5&amp;$D5,'Smelter Look-up'!$J:$J,0),MATCH($B5&amp;$C5,'Smelter Look-up'!$J:$J,0)))</f>
        <v>29</v>
      </c>
      <c r="X5" s="227">
        <f t="shared" ref="X5" ca="1" si="0">IF(AND(C5="Smelter not listed",OR(LEN(D5)=0,LEN(E5)=0)),1,0)</f>
        <v>0</v>
      </c>
      <c r="AB5" s="228" t="str">
        <f t="shared" ref="AB5" ca="1" si="1">B5&amp;C5</f>
        <v>GoldASAHI METALFINE, Inc.</v>
      </c>
    </row>
    <row r="6" spans="1:34" s="227" customFormat="1" ht="19.95" customHeight="1">
      <c r="A6" s="262" t="s">
        <v>647</v>
      </c>
      <c r="B6" s="182" t="str">
        <f ca="1">IF(LEN(A6)=0,"",INDEX('Smelter Look-up'!$A:$A,MATCH($A6,'Smelter Look-up'!$E:$E,0)))</f>
        <v>Gold</v>
      </c>
      <c r="C6" s="186" t="str">
        <f ca="1">IF(LEN(A6)=0,"",INDEX('Smelter Look-up'!$C:$C,MATCH($A6,'Smelter Look-up'!$E:$E,0)))</f>
        <v>CCR Refinery - Glencore Canada Corporation</v>
      </c>
      <c r="D6" s="230"/>
      <c r="E6" s="182" t="str">
        <f ca="1">IF(ISERROR($V6),"",OFFSET('Smelter Look-up'!$D$4,$V6-4,0)&amp;"")</f>
        <v>CANADA</v>
      </c>
      <c r="F6" s="182" t="str">
        <f ca="1">IF(ISERROR($V6),"",OFFSET('Smelter Look-up'!$E$4,$V6-4,0))</f>
        <v>CID000185</v>
      </c>
      <c r="G6" s="182" t="str">
        <f ca="1">IF(C6=$X$4,IF(ISERROR($V6),"Enter smelter details","RMI"),IF(ISERROR($V6),"",OFFSET('Smelter Look-up'!$F$4,$V6-4,0)))</f>
        <v>RMI</v>
      </c>
      <c r="H6" s="183">
        <f ca="1">IF(ISERROR($V6),"",OFFSET('Smelter Look-up'!$G$4,$V6-4,0))</f>
        <v>0</v>
      </c>
      <c r="I6" s="184" t="str">
        <f ca="1">IF(ISERROR($V6),"",OFFSET('Smelter Look-up'!$H$4,$V6-4,0))</f>
        <v>Montréal</v>
      </c>
      <c r="J6" s="184" t="str">
        <f ca="1">IF(ISERROR($V6),"",OFFSET('Smelter Look-up'!$I$4,$V6-4,0))</f>
        <v>Quebec</v>
      </c>
      <c r="K6" s="224"/>
      <c r="L6" s="224"/>
      <c r="M6" s="224"/>
      <c r="N6" s="224"/>
      <c r="O6" s="224"/>
      <c r="P6" s="185"/>
      <c r="Q6" s="225"/>
      <c r="R6" s="182" t="str">
        <f ca="1">IF(ISERROR($V6),"",OFFSET('Smelter Look-up'!$C$4,$V6-4,0)&amp;"")</f>
        <v>CCR Refinery - Glencore Canada Corporation</v>
      </c>
      <c r="S6" s="181" t="str">
        <f t="shared" ref="S6:S37" ca="1" si="2">IF(B6="","",IF(ISERROR(MATCH($E6,CL,0)),"Unknown",INDIRECT("'C'!$A$"&amp;MATCH($E6,CL,0)+1)))</f>
        <v>CA</v>
      </c>
      <c r="T6" s="181" t="str">
        <f ca="1">IF(B6="","",IF(ISERROR(MATCH($J6,SorP!$B$1:$B$6226,0)),"",INDIRECT("'SorP'!$A$"&amp;MATCH($S6&amp;$J6,SorP!C:C,0))))</f>
        <v>CA-QC</v>
      </c>
      <c r="U6" s="201"/>
      <c r="V6" s="226">
        <f ca="1">IF(C6="",NA(),IF(OR(C6="Smelter not listed",C6="Smelter not yet identified"),MATCH($B6&amp;$D6,'Smelter Look-up'!$J:$J,0),MATCH($B6&amp;$C6,'Smelter Look-up'!$J:$J,0)))</f>
        <v>48</v>
      </c>
      <c r="X6" s="227">
        <f t="shared" ref="X6:X37" ca="1" si="3">IF(AND(C6="Smelter not listed",OR(LEN(D6)=0,LEN(E6)=0)),1,0)</f>
        <v>0</v>
      </c>
      <c r="AB6" s="228" t="str">
        <f t="shared" ref="AB6:AB37" ca="1" si="4">B6&amp;C6</f>
        <v>GoldCCR Refinery - Glencore Canada Corporation</v>
      </c>
    </row>
    <row r="7" spans="1:34" s="227" customFormat="1" ht="19.95" customHeight="1">
      <c r="A7" s="262" t="s">
        <v>660</v>
      </c>
      <c r="B7" s="182" t="str">
        <f ca="1">IF(LEN(A7)=0,"",INDEX('Smelter Look-up'!$A:$A,MATCH($A7,'Smelter Look-up'!$E:$E,0)))</f>
        <v>Gold</v>
      </c>
      <c r="C7" s="186" t="str">
        <f ca="1">IF(LEN(A7)=0,"",INDEX('Smelter Look-up'!$C:$C,MATCH($A7,'Smelter Look-up'!$E:$E,0)))</f>
        <v>Heraeus Metals Hong Kong Ltd.</v>
      </c>
      <c r="D7" s="230"/>
      <c r="E7" s="182" t="str">
        <f ca="1">IF(ISERROR($V7),"",OFFSET('Smelter Look-up'!$D$4,$V7-4,0)&amp;"")</f>
        <v>CHINA</v>
      </c>
      <c r="F7" s="182" t="str">
        <f ca="1">IF(ISERROR($V7),"",OFFSET('Smelter Look-up'!$E$4,$V7-4,0))</f>
        <v>CID000707</v>
      </c>
      <c r="G7" s="182" t="str">
        <f ca="1">IF(C7=$X$4,IF(ISERROR($V7),"Enter smelter details","RMI"),IF(ISERROR($V7),"",OFFSET('Smelter Look-up'!$F$4,$V7-4,0)))</f>
        <v>RMI</v>
      </c>
      <c r="H7" s="183">
        <f ca="1">IF(ISERROR($V7),"",OFFSET('Smelter Look-up'!$G$4,$V7-4,0))</f>
        <v>0</v>
      </c>
      <c r="I7" s="184" t="str">
        <f ca="1">IF(ISERROR($V7),"",OFFSET('Smelter Look-up'!$H$4,$V7-4,0))</f>
        <v>Fanling</v>
      </c>
      <c r="J7" s="184" t="str">
        <f ca="1">IF(ISERROR($V7),"",OFFSET('Smelter Look-up'!$I$4,$V7-4,0))</f>
        <v>Hong Kong SAR</v>
      </c>
      <c r="K7" s="224"/>
      <c r="L7" s="224"/>
      <c r="M7" s="224"/>
      <c r="N7" s="224"/>
      <c r="O7" s="224"/>
      <c r="P7" s="185"/>
      <c r="Q7" s="225"/>
      <c r="R7" s="182" t="str">
        <f ca="1">IF(ISERROR($V7),"",OFFSET('Smelter Look-up'!$C$4,$V7-4,0)&amp;"")</f>
        <v>Heraeus Metals Hong Kong Ltd.</v>
      </c>
      <c r="S7" s="181" t="str">
        <f t="shared" ca="1" si="2"/>
        <v>CN</v>
      </c>
      <c r="T7" s="181" t="str">
        <f ca="1">IF(B7="","",IF(ISERROR(MATCH($J7,SorP!$B$1:$B$6226,0)),"",INDIRECT("'SorP'!$A$"&amp;MATCH($S7&amp;$J7,SorP!C:C,0))))</f>
        <v>CN-HK</v>
      </c>
      <c r="U7" s="201"/>
      <c r="V7" s="226">
        <f ca="1">IF(C7="",NA(),IF(OR(C7="Smelter not listed",C7="Smelter not yet identified"),MATCH($B7&amp;$D7,'Smelter Look-up'!$J:$J,0),MATCH($B7&amp;$C7,'Smelter Look-up'!$J:$J,0)))</f>
        <v>110</v>
      </c>
      <c r="X7" s="227">
        <f t="shared" ca="1" si="3"/>
        <v>0</v>
      </c>
      <c r="AB7" s="228" t="str">
        <f t="shared" ca="1" si="4"/>
        <v>GoldHeraeus Metals Hong Kong Ltd.</v>
      </c>
    </row>
    <row r="8" spans="1:34" s="227" customFormat="1" ht="19.95" customHeight="1">
      <c r="A8" s="262" t="s">
        <v>665</v>
      </c>
      <c r="B8" s="182" t="str">
        <f ca="1">IF(LEN(A8)=0,"",INDEX('Smelter Look-up'!$A:$A,MATCH($A8,'Smelter Look-up'!$E:$E,0)))</f>
        <v>Gold</v>
      </c>
      <c r="C8" s="186" t="str">
        <f ca="1">IF(LEN(A8)=0,"",INDEX('Smelter Look-up'!$C:$C,MATCH($A8,'Smelter Look-up'!$E:$E,0)))</f>
        <v>Ishifuku Metal Industry Co., Ltd.</v>
      </c>
      <c r="D8" s="230"/>
      <c r="E8" s="182" t="str">
        <f ca="1">IF(ISERROR($V8),"",OFFSET('Smelter Look-up'!$D$4,$V8-4,0)&amp;"")</f>
        <v>JAPAN</v>
      </c>
      <c r="F8" s="182" t="str">
        <f ca="1">IF(ISERROR($V8),"",OFFSET('Smelter Look-up'!$E$4,$V8-4,0))</f>
        <v>CID000807</v>
      </c>
      <c r="G8" s="182" t="str">
        <f ca="1">IF(C8=$X$4,IF(ISERROR($V8),"Enter smelter details","RMI"),IF(ISERROR($V8),"",OFFSET('Smelter Look-up'!$F$4,$V8-4,0)))</f>
        <v>RMI</v>
      </c>
      <c r="H8" s="183">
        <f ca="1">IF(ISERROR($V8),"",OFFSET('Smelter Look-up'!$G$4,$V8-4,0))</f>
        <v>0</v>
      </c>
      <c r="I8" s="184" t="str">
        <f ca="1">IF(ISERROR($V8),"",OFFSET('Smelter Look-up'!$H$4,$V8-4,0))</f>
        <v>Soka</v>
      </c>
      <c r="J8" s="184" t="str">
        <f ca="1">IF(ISERROR($V8),"",OFFSET('Smelter Look-up'!$I$4,$V8-4,0))</f>
        <v>Saitama</v>
      </c>
      <c r="K8" s="224"/>
      <c r="L8" s="224"/>
      <c r="M8" s="224"/>
      <c r="N8" s="224"/>
      <c r="O8" s="224"/>
      <c r="P8" s="185"/>
      <c r="Q8" s="225"/>
      <c r="R8" s="182" t="str">
        <f ca="1">IF(ISERROR($V8),"",OFFSET('Smelter Look-up'!$C$4,$V8-4,0)&amp;"")</f>
        <v>Ishifuku Metal Industry Co., Ltd.</v>
      </c>
      <c r="S8" s="181" t="str">
        <f t="shared" ca="1" si="2"/>
        <v>JP</v>
      </c>
      <c r="T8" s="181" t="str">
        <f ca="1">IF(B8="","",IF(ISERROR(MATCH($J8,SorP!$B$1:$B$6226,0)),"",INDIRECT("'SorP'!$A$"&amp;MATCH($S8&amp;$J8,SorP!C:C,0))))</f>
        <v>JP-11</v>
      </c>
      <c r="U8" s="201"/>
      <c r="V8" s="226">
        <f ca="1">IF(C8="",NA(),IF(OR(C8="Smelter not listed",C8="Smelter not yet identified"),MATCH($B8&amp;$D8,'Smelter Look-up'!$J:$J,0),MATCH($B8&amp;$C8,'Smelter Look-up'!$J:$J,0)))</f>
        <v>123</v>
      </c>
      <c r="X8" s="227">
        <f t="shared" ca="1" si="3"/>
        <v>0</v>
      </c>
      <c r="AB8" s="228" t="str">
        <f t="shared" ca="1" si="4"/>
        <v>GoldIshifuku Metal Industry Co., Ltd.</v>
      </c>
    </row>
    <row r="9" spans="1:34" s="227" customFormat="1" ht="19.95" customHeight="1">
      <c r="A9" s="262" t="s">
        <v>670</v>
      </c>
      <c r="B9" s="182" t="str">
        <f ca="1">IF(LEN(A9)=0,"",INDEX('Smelter Look-up'!$A:$A,MATCH($A9,'Smelter Look-up'!$E:$E,0)))</f>
        <v>Gold</v>
      </c>
      <c r="C9" s="186" t="str">
        <f ca="1">IF(LEN(A9)=0,"",INDEX('Smelter Look-up'!$C:$C,MATCH($A9,'Smelter Look-up'!$E:$E,0)))</f>
        <v>Asahi Refining Canada Ltd.</v>
      </c>
      <c r="D9" s="230"/>
      <c r="E9" s="182" t="str">
        <f ca="1">IF(ISERROR($V9),"",OFFSET('Smelter Look-up'!$D$4,$V9-4,0)&amp;"")</f>
        <v>CANADA</v>
      </c>
      <c r="F9" s="182" t="str">
        <f ca="1">IF(ISERROR($V9),"",OFFSET('Smelter Look-up'!$E$4,$V9-4,0))</f>
        <v>CID000924</v>
      </c>
      <c r="G9" s="182" t="str">
        <f ca="1">IF(C9=$X$4,IF(ISERROR($V9),"Enter smelter details","RMI"),IF(ISERROR($V9),"",OFFSET('Smelter Look-up'!$F$4,$V9-4,0)))</f>
        <v>RMI</v>
      </c>
      <c r="H9" s="183">
        <f ca="1">IF(ISERROR($V9),"",OFFSET('Smelter Look-up'!$G$4,$V9-4,0))</f>
        <v>0</v>
      </c>
      <c r="I9" s="184" t="str">
        <f ca="1">IF(ISERROR($V9),"",OFFSET('Smelter Look-up'!$H$4,$V9-4,0))</f>
        <v>Brampton</v>
      </c>
      <c r="J9" s="184" t="str">
        <f ca="1">IF(ISERROR($V9),"",OFFSET('Smelter Look-up'!$I$4,$V9-4,0))</f>
        <v>Ontario</v>
      </c>
      <c r="K9" s="224"/>
      <c r="L9" s="224"/>
      <c r="M9" s="224"/>
      <c r="N9" s="224"/>
      <c r="O9" s="224"/>
      <c r="P9" s="185"/>
      <c r="Q9" s="225"/>
      <c r="R9" s="182" t="str">
        <f ca="1">IF(ISERROR($V9),"",OFFSET('Smelter Look-up'!$C$4,$V9-4,0)&amp;"")</f>
        <v>Asahi Refining Canada Ltd.</v>
      </c>
      <c r="S9" s="181" t="str">
        <f t="shared" ca="1" si="2"/>
        <v>CA</v>
      </c>
      <c r="T9" s="181" t="str">
        <f ca="1">IF(B9="","",IF(ISERROR(MATCH($J9,SorP!$B$1:$B$6226,0)),"",INDIRECT("'SorP'!$A$"&amp;MATCH($S9&amp;$J9,SorP!C:C,0))))</f>
        <v>CA-ON</v>
      </c>
      <c r="U9" s="201"/>
      <c r="V9" s="226">
        <f ca="1">IF(C9="",NA(),IF(OR(C9="Smelter not listed",C9="Smelter not yet identified"),MATCH($B9&amp;$D9,'Smelter Look-up'!$J:$J,0),MATCH($B9&amp;$C9,'Smelter Look-up'!$J:$J,0)))</f>
        <v>31</v>
      </c>
      <c r="X9" s="227">
        <f t="shared" ca="1" si="3"/>
        <v>0</v>
      </c>
      <c r="AB9" s="228" t="str">
        <f t="shared" ca="1" si="4"/>
        <v>GoldAsahi Refining Canada Ltd.</v>
      </c>
    </row>
    <row r="10" spans="1:34" s="227" customFormat="1" ht="19.95" customHeight="1">
      <c r="A10" s="262" t="s">
        <v>673</v>
      </c>
      <c r="B10" s="182" t="str">
        <f ca="1">IF(LEN(A10)=0,"",INDEX('Smelter Look-up'!$A:$A,MATCH($A10,'Smelter Look-up'!$E:$E,0)))</f>
        <v>Gold</v>
      </c>
      <c r="C10" s="186" t="str">
        <f ca="1">IF(LEN(A10)=0,"",INDEX('Smelter Look-up'!$C:$C,MATCH($A10,'Smelter Look-up'!$E:$E,0)))</f>
        <v>JX Nippon Mining &amp; Metals Co., Ltd.</v>
      </c>
      <c r="D10" s="230"/>
      <c r="E10" s="182" t="str">
        <f ca="1">IF(ISERROR($V10),"",OFFSET('Smelter Look-up'!$D$4,$V10-4,0)&amp;"")</f>
        <v>JAPAN</v>
      </c>
      <c r="F10" s="182" t="str">
        <f ca="1">IF(ISERROR($V10),"",OFFSET('Smelter Look-up'!$E$4,$V10-4,0))</f>
        <v>CID000937</v>
      </c>
      <c r="G10" s="182" t="str">
        <f ca="1">IF(C10=$X$4,IF(ISERROR($V10),"Enter smelter details","RMI"),IF(ISERROR($V10),"",OFFSET('Smelter Look-up'!$F$4,$V10-4,0)))</f>
        <v>RMI</v>
      </c>
      <c r="H10" s="183">
        <f ca="1">IF(ISERROR($V10),"",OFFSET('Smelter Look-up'!$G$4,$V10-4,0))</f>
        <v>0</v>
      </c>
      <c r="I10" s="184" t="str">
        <f ca="1">IF(ISERROR($V10),"",OFFSET('Smelter Look-up'!$H$4,$V10-4,0))</f>
        <v>Ōita</v>
      </c>
      <c r="J10" s="184" t="str">
        <f ca="1">IF(ISERROR($V10),"",OFFSET('Smelter Look-up'!$I$4,$V10-4,0))</f>
        <v>Ôita</v>
      </c>
      <c r="K10" s="224"/>
      <c r="L10" s="224"/>
      <c r="M10" s="224"/>
      <c r="N10" s="224"/>
      <c r="O10" s="224"/>
      <c r="P10" s="185"/>
      <c r="Q10" s="225"/>
      <c r="R10" s="182" t="str">
        <f ca="1">IF(ISERROR($V10),"",OFFSET('Smelter Look-up'!$C$4,$V10-4,0)&amp;"")</f>
        <v>JX Nippon Mining &amp; Metals Co., Ltd.</v>
      </c>
      <c r="S10" s="181" t="str">
        <f t="shared" ca="1" si="2"/>
        <v>JP</v>
      </c>
      <c r="T10" s="181" t="str">
        <f ca="1">IF(B10="","",IF(ISERROR(MATCH($J10,SorP!$B$1:$B$6226,0)),"",INDIRECT("'SorP'!$A$"&amp;MATCH($S10&amp;$J10,SorP!C:C,0))))</f>
        <v>JP-44</v>
      </c>
      <c r="U10" s="201"/>
      <c r="V10" s="226">
        <f ca="1">IF(C10="",NA(),IF(OR(C10="Smelter not listed",C10="Smelter not yet identified"),MATCH($B10&amp;$D10,'Smelter Look-up'!$J:$J,0),MATCH($B10&amp;$C10,'Smelter Look-up'!$J:$J,0)))</f>
        <v>137</v>
      </c>
      <c r="X10" s="227">
        <f t="shared" ca="1" si="3"/>
        <v>0</v>
      </c>
      <c r="AB10" s="228" t="str">
        <f t="shared" ca="1" si="4"/>
        <v>GoldJX Nippon Mining &amp; Metals Co., Ltd.</v>
      </c>
    </row>
    <row r="11" spans="1:34" s="227" customFormat="1" ht="19.95" customHeight="1">
      <c r="A11" s="262" t="s">
        <v>684</v>
      </c>
      <c r="B11" s="182" t="str">
        <f ca="1">IF(LEN(A11)=0,"",INDEX('Smelter Look-up'!$A:$A,MATCH($A11,'Smelter Look-up'!$E:$E,0)))</f>
        <v>Gold</v>
      </c>
      <c r="C11" s="186" t="str">
        <f ca="1">IF(LEN(A11)=0,"",INDEX('Smelter Look-up'!$C:$C,MATCH($A11,'Smelter Look-up'!$E:$E,0)))</f>
        <v>Materion</v>
      </c>
      <c r="D11" s="230"/>
      <c r="E11" s="182" t="str">
        <f ca="1">IF(ISERROR($V11),"",OFFSET('Smelter Look-up'!$D$4,$V11-4,0)&amp;"")</f>
        <v>UNITED STATES OF AMERICA</v>
      </c>
      <c r="F11" s="182" t="str">
        <f ca="1">IF(ISERROR($V11),"",OFFSET('Smelter Look-up'!$E$4,$V11-4,0))</f>
        <v>CID001113</v>
      </c>
      <c r="G11" s="182" t="str">
        <f ca="1">IF(C11=$X$4,IF(ISERROR($V11),"Enter smelter details","RMI"),IF(ISERROR($V11),"",OFFSET('Smelter Look-up'!$F$4,$V11-4,0)))</f>
        <v>RMI</v>
      </c>
      <c r="H11" s="183">
        <f ca="1">IF(ISERROR($V11),"",OFFSET('Smelter Look-up'!$G$4,$V11-4,0))</f>
        <v>0</v>
      </c>
      <c r="I11" s="184" t="str">
        <f ca="1">IF(ISERROR($V11),"",OFFSET('Smelter Look-up'!$H$4,$V11-4,0))</f>
        <v>Buffalo</v>
      </c>
      <c r="J11" s="184" t="str">
        <f ca="1">IF(ISERROR($V11),"",OFFSET('Smelter Look-up'!$I$4,$V11-4,0))</f>
        <v>New York</v>
      </c>
      <c r="K11" s="224"/>
      <c r="L11" s="224"/>
      <c r="M11" s="224"/>
      <c r="N11" s="224"/>
      <c r="O11" s="224"/>
      <c r="P11" s="185"/>
      <c r="Q11" s="225"/>
      <c r="R11" s="182" t="str">
        <f ca="1">IF(ISERROR($V11),"",OFFSET('Smelter Look-up'!$C$4,$V11-4,0)&amp;"")</f>
        <v>Materion</v>
      </c>
      <c r="S11" s="181" t="str">
        <f t="shared" ca="1" si="2"/>
        <v>US</v>
      </c>
      <c r="T11" s="181" t="str">
        <f ca="1">IF(B11="","",IF(ISERROR(MATCH($J11,SorP!$B$1:$B$6226,0)),"",INDIRECT("'SorP'!$A$"&amp;MATCH($S11&amp;$J11,SorP!C:C,0))))</f>
        <v>US-NY</v>
      </c>
      <c r="U11" s="201"/>
      <c r="V11" s="226">
        <f ca="1">IF(C11="",NA(),IF(OR(C11="Smelter not listed",C11="Smelter not yet identified"),MATCH($B11&amp;$D11,'Smelter Look-up'!$J:$J,0),MATCH($B11&amp;$C11,'Smelter Look-up'!$J:$J,0)))</f>
        <v>169</v>
      </c>
      <c r="X11" s="227">
        <f t="shared" ca="1" si="3"/>
        <v>0</v>
      </c>
      <c r="AB11" s="228" t="str">
        <f t="shared" ca="1" si="4"/>
        <v>GoldMaterion</v>
      </c>
    </row>
    <row r="12" spans="1:34" s="227" customFormat="1" ht="19.95" customHeight="1">
      <c r="A12" s="262" t="s">
        <v>685</v>
      </c>
      <c r="B12" s="182" t="str">
        <f ca="1">IF(LEN(A12)=0,"",INDEX('Smelter Look-up'!$A:$A,MATCH($A12,'Smelter Look-up'!$E:$E,0)))</f>
        <v>Gold</v>
      </c>
      <c r="C12" s="186" t="str">
        <f ca="1">IF(LEN(A12)=0,"",INDEX('Smelter Look-up'!$C:$C,MATCH($A12,'Smelter Look-up'!$E:$E,0)))</f>
        <v>Matsuda Sangyo Co., Ltd.</v>
      </c>
      <c r="D12" s="230"/>
      <c r="E12" s="182" t="str">
        <f ca="1">IF(ISERROR($V12),"",OFFSET('Smelter Look-up'!$D$4,$V12-4,0)&amp;"")</f>
        <v>JAPAN</v>
      </c>
      <c r="F12" s="182" t="str">
        <f ca="1">IF(ISERROR($V12),"",OFFSET('Smelter Look-up'!$E$4,$V12-4,0))</f>
        <v>CID001119</v>
      </c>
      <c r="G12" s="182" t="str">
        <f ca="1">IF(C12=$X$4,IF(ISERROR($V12),"Enter smelter details","RMI"),IF(ISERROR($V12),"",OFFSET('Smelter Look-up'!$F$4,$V12-4,0)))</f>
        <v>RMI</v>
      </c>
      <c r="H12" s="183">
        <f ca="1">IF(ISERROR($V12),"",OFFSET('Smelter Look-up'!$G$4,$V12-4,0))</f>
        <v>0</v>
      </c>
      <c r="I12" s="184" t="str">
        <f ca="1">IF(ISERROR($V12),"",OFFSET('Smelter Look-up'!$H$4,$V12-4,0))</f>
        <v>Iruma</v>
      </c>
      <c r="J12" s="184" t="str">
        <f ca="1">IF(ISERROR($V12),"",OFFSET('Smelter Look-up'!$I$4,$V12-4,0))</f>
        <v>Saitama</v>
      </c>
      <c r="K12" s="224"/>
      <c r="L12" s="224"/>
      <c r="M12" s="224"/>
      <c r="N12" s="224"/>
      <c r="O12" s="224"/>
      <c r="P12" s="185"/>
      <c r="Q12" s="225"/>
      <c r="R12" s="182" t="str">
        <f ca="1">IF(ISERROR($V12),"",OFFSET('Smelter Look-up'!$C$4,$V12-4,0)&amp;"")</f>
        <v>Matsuda Sangyo Co., Ltd.</v>
      </c>
      <c r="S12" s="181" t="str">
        <f t="shared" ca="1" si="2"/>
        <v>JP</v>
      </c>
      <c r="T12" s="181" t="str">
        <f ca="1">IF(B12="","",IF(ISERROR(MATCH($J12,SorP!$B$1:$B$6226,0)),"",INDIRECT("'SorP'!$A$"&amp;MATCH($S12&amp;$J12,SorP!C:C,0))))</f>
        <v>JP-11</v>
      </c>
      <c r="U12" s="201"/>
      <c r="V12" s="226">
        <f ca="1">IF(C12="",NA(),IF(OR(C12="Smelter not listed",C12="Smelter not yet identified"),MATCH($B12&amp;$D12,'Smelter Look-up'!$J:$J,0),MATCH($B12&amp;$C12,'Smelter Look-up'!$J:$J,0)))</f>
        <v>170</v>
      </c>
      <c r="X12" s="227">
        <f t="shared" ca="1" si="3"/>
        <v>0</v>
      </c>
      <c r="AB12" s="228" t="str">
        <f t="shared" ca="1" si="4"/>
        <v>GoldMatsuda Sangyo Co., Ltd.</v>
      </c>
    </row>
    <row r="13" spans="1:34" s="227" customFormat="1" ht="19.95" customHeight="1">
      <c r="A13" s="262" t="s">
        <v>1586</v>
      </c>
      <c r="B13" s="182" t="str">
        <f ca="1">IF(LEN(A13)=0,"",INDEX('Smelter Look-up'!$A:$A,MATCH($A13,'Smelter Look-up'!$E:$E,0)))</f>
        <v>Gold</v>
      </c>
      <c r="C13" s="186" t="str">
        <f ca="1">IF(LEN(A13)=0,"",INDEX('Smelter Look-up'!$C:$C,MATCH($A13,'Smelter Look-up'!$E:$E,0)))</f>
        <v>Metalor Technologies (Suzhou) Ltd.</v>
      </c>
      <c r="D13" s="230"/>
      <c r="E13" s="182" t="str">
        <f ca="1">IF(ISERROR($V13),"",OFFSET('Smelter Look-up'!$D$4,$V13-4,0)&amp;"")</f>
        <v>CHINA</v>
      </c>
      <c r="F13" s="182" t="str">
        <f ca="1">IF(ISERROR($V13),"",OFFSET('Smelter Look-up'!$E$4,$V13-4,0))</f>
        <v>CID001147</v>
      </c>
      <c r="G13" s="182" t="str">
        <f ca="1">IF(C13=$X$4,IF(ISERROR($V13),"Enter smelter details","RMI"),IF(ISERROR($V13),"",OFFSET('Smelter Look-up'!$F$4,$V13-4,0)))</f>
        <v>RMI</v>
      </c>
      <c r="H13" s="183">
        <f ca="1">IF(ISERROR($V13),"",OFFSET('Smelter Look-up'!$G$4,$V13-4,0))</f>
        <v>0</v>
      </c>
      <c r="I13" s="184" t="str">
        <f ca="1">IF(ISERROR($V13),"",OFFSET('Smelter Look-up'!$H$4,$V13-4,0))</f>
        <v>Suzhou</v>
      </c>
      <c r="J13" s="184" t="str">
        <f ca="1">IF(ISERROR($V13),"",OFFSET('Smelter Look-up'!$I$4,$V13-4,0))</f>
        <v>Jiangsu Sheng</v>
      </c>
      <c r="K13" s="224"/>
      <c r="L13" s="224"/>
      <c r="M13" s="224"/>
      <c r="N13" s="224"/>
      <c r="O13" s="224"/>
      <c r="P13" s="185"/>
      <c r="Q13" s="225"/>
      <c r="R13" s="182" t="str">
        <f ca="1">IF(ISERROR($V13),"",OFFSET('Smelter Look-up'!$C$4,$V13-4,0)&amp;"")</f>
        <v>Metalor Technologies (Suzhou) Ltd.</v>
      </c>
      <c r="S13" s="181" t="str">
        <f t="shared" ca="1" si="2"/>
        <v>CN</v>
      </c>
      <c r="T13" s="181" t="str">
        <f ca="1">IF(B13="","",IF(ISERROR(MATCH($J13,SorP!$B$1:$B$6226,0)),"",INDIRECT("'SorP'!$A$"&amp;MATCH($S13&amp;$J13,SorP!C:C,0))))</f>
        <v>CN-JS</v>
      </c>
      <c r="U13" s="201"/>
      <c r="V13" s="226">
        <f ca="1">IF(C13="",NA(),IF(OR(C13="Smelter not listed",C13="Smelter not yet identified"),MATCH($B13&amp;$D13,'Smelter Look-up'!$J:$J,0),MATCH($B13&amp;$C13,'Smelter Look-up'!$J:$J,0)))</f>
        <v>180</v>
      </c>
      <c r="X13" s="227">
        <f t="shared" ca="1" si="3"/>
        <v>0</v>
      </c>
      <c r="AB13" s="228" t="str">
        <f t="shared" ca="1" si="4"/>
        <v>GoldMetalor Technologies (Suzhou) Ltd.</v>
      </c>
    </row>
    <row r="14" spans="1:34" s="227" customFormat="1" ht="19.95" customHeight="1">
      <c r="A14" s="262" t="s">
        <v>686</v>
      </c>
      <c r="B14" s="182" t="str">
        <f ca="1">IF(LEN(A14)=0,"",INDEX('Smelter Look-up'!$A:$A,MATCH($A14,'Smelter Look-up'!$E:$E,0)))</f>
        <v>Gold</v>
      </c>
      <c r="C14" s="186" t="str">
        <f ca="1">IF(LEN(A14)=0,"",INDEX('Smelter Look-up'!$C:$C,MATCH($A14,'Smelter Look-up'!$E:$E,0)))</f>
        <v>Metalor Technologies (Hong Kong) Ltd.</v>
      </c>
      <c r="D14" s="230"/>
      <c r="E14" s="182" t="str">
        <f ca="1">IF(ISERROR($V14),"",OFFSET('Smelter Look-up'!$D$4,$V14-4,0)&amp;"")</f>
        <v>CHINA</v>
      </c>
      <c r="F14" s="182" t="str">
        <f ca="1">IF(ISERROR($V14),"",OFFSET('Smelter Look-up'!$E$4,$V14-4,0))</f>
        <v>CID001149</v>
      </c>
      <c r="G14" s="182" t="str">
        <f ca="1">IF(C14=$X$4,IF(ISERROR($V14),"Enter smelter details","RMI"),IF(ISERROR($V14),"",OFFSET('Smelter Look-up'!$F$4,$V14-4,0)))</f>
        <v>RMI</v>
      </c>
      <c r="H14" s="183">
        <f ca="1">IF(ISERROR($V14),"",OFFSET('Smelter Look-up'!$G$4,$V14-4,0))</f>
        <v>0</v>
      </c>
      <c r="I14" s="184" t="str">
        <f ca="1">IF(ISERROR($V14),"",OFFSET('Smelter Look-up'!$H$4,$V14-4,0))</f>
        <v>Kwai Chung</v>
      </c>
      <c r="J14" s="184" t="str">
        <f ca="1">IF(ISERROR($V14),"",OFFSET('Smelter Look-up'!$I$4,$V14-4,0))</f>
        <v>Hong Kong SAR</v>
      </c>
      <c r="K14" s="224"/>
      <c r="L14" s="224"/>
      <c r="M14" s="224"/>
      <c r="N14" s="224"/>
      <c r="O14" s="224"/>
      <c r="P14" s="185"/>
      <c r="Q14" s="225"/>
      <c r="R14" s="182" t="str">
        <f ca="1">IF(ISERROR($V14),"",OFFSET('Smelter Look-up'!$C$4,$V14-4,0)&amp;"")</f>
        <v>Metalor Technologies (Hong Kong) Ltd.</v>
      </c>
      <c r="S14" s="181" t="str">
        <f t="shared" ca="1" si="2"/>
        <v>CN</v>
      </c>
      <c r="T14" s="181" t="str">
        <f ca="1">IF(B14="","",IF(ISERROR(MATCH($J14,SorP!$B$1:$B$6226,0)),"",INDIRECT("'SorP'!$A$"&amp;MATCH($S14&amp;$J14,SorP!C:C,0))))</f>
        <v>CN-HK</v>
      </c>
      <c r="U14" s="201"/>
      <c r="V14" s="226">
        <f ca="1">IF(C14="",NA(),IF(OR(C14="Smelter not listed",C14="Smelter not yet identified"),MATCH($B14&amp;$D14,'Smelter Look-up'!$J:$J,0),MATCH($B14&amp;$C14,'Smelter Look-up'!$J:$J,0)))</f>
        <v>178</v>
      </c>
      <c r="X14" s="227">
        <f t="shared" ca="1" si="3"/>
        <v>0</v>
      </c>
      <c r="AB14" s="228" t="str">
        <f t="shared" ca="1" si="4"/>
        <v>GoldMetalor Technologies (Hong Kong) Ltd.</v>
      </c>
    </row>
    <row r="15" spans="1:34" s="227" customFormat="1" ht="19.95" customHeight="1">
      <c r="A15" s="262" t="s">
        <v>687</v>
      </c>
      <c r="B15" s="182" t="str">
        <f ca="1">IF(LEN(A15)=0,"",INDEX('Smelter Look-up'!$A:$A,MATCH($A15,'Smelter Look-up'!$E:$E,0)))</f>
        <v>Gold</v>
      </c>
      <c r="C15" s="186" t="str">
        <f ca="1">IF(LEN(A15)=0,"",INDEX('Smelter Look-up'!$C:$C,MATCH($A15,'Smelter Look-up'!$E:$E,0)))</f>
        <v>Metalor Technologies (Singapore) Pte., Ltd.</v>
      </c>
      <c r="D15" s="230"/>
      <c r="E15" s="182" t="str">
        <f ca="1">IF(ISERROR($V15),"",OFFSET('Smelter Look-up'!$D$4,$V15-4,0)&amp;"")</f>
        <v>SINGAPORE</v>
      </c>
      <c r="F15" s="182" t="str">
        <f ca="1">IF(ISERROR($V15),"",OFFSET('Smelter Look-up'!$E$4,$V15-4,0))</f>
        <v>CID001152</v>
      </c>
      <c r="G15" s="182" t="str">
        <f ca="1">IF(C15=$X$4,IF(ISERROR($V15),"Enter smelter details","RMI"),IF(ISERROR($V15),"",OFFSET('Smelter Look-up'!$F$4,$V15-4,0)))</f>
        <v>RMI</v>
      </c>
      <c r="H15" s="183">
        <f ca="1">IF(ISERROR($V15),"",OFFSET('Smelter Look-up'!$G$4,$V15-4,0))</f>
        <v>0</v>
      </c>
      <c r="I15" s="184" t="str">
        <f ca="1">IF(ISERROR($V15),"",OFFSET('Smelter Look-up'!$H$4,$V15-4,0))</f>
        <v>Singapore</v>
      </c>
      <c r="J15" s="184" t="str">
        <f ca="1">IF(ISERROR($V15),"",OFFSET('Smelter Look-up'!$I$4,$V15-4,0))</f>
        <v>South West</v>
      </c>
      <c r="K15" s="224"/>
      <c r="L15" s="224"/>
      <c r="M15" s="224"/>
      <c r="N15" s="224"/>
      <c r="O15" s="224"/>
      <c r="P15" s="185"/>
      <c r="Q15" s="225"/>
      <c r="R15" s="182" t="str">
        <f ca="1">IF(ISERROR($V15),"",OFFSET('Smelter Look-up'!$C$4,$V15-4,0)&amp;"")</f>
        <v>Metalor Technologies (Singapore) Pte., Ltd.</v>
      </c>
      <c r="S15" s="181" t="str">
        <f t="shared" ca="1" si="2"/>
        <v>SG</v>
      </c>
      <c r="T15" s="181" t="str">
        <f ca="1">IF(B15="","",IF(ISERROR(MATCH($J15,SorP!$B$1:$B$6226,0)),"",INDIRECT("'SorP'!$A$"&amp;MATCH($S15&amp;$J15,SorP!C:C,0))))</f>
        <v>SG-05</v>
      </c>
      <c r="U15" s="201"/>
      <c r="V15" s="226">
        <f ca="1">IF(C15="",NA(),IF(OR(C15="Smelter not listed",C15="Smelter not yet identified"),MATCH($B15&amp;$D15,'Smelter Look-up'!$J:$J,0),MATCH($B15&amp;$C15,'Smelter Look-up'!$J:$J,0)))</f>
        <v>179</v>
      </c>
      <c r="X15" s="227">
        <f t="shared" ca="1" si="3"/>
        <v>0</v>
      </c>
      <c r="AB15" s="228" t="str">
        <f t="shared" ca="1" si="4"/>
        <v>GoldMetalor Technologies (Singapore) Pte., Ltd.</v>
      </c>
    </row>
    <row r="16" spans="1:34" s="227" customFormat="1" ht="19.95" customHeight="1">
      <c r="A16" s="262" t="s">
        <v>688</v>
      </c>
      <c r="B16" s="182" t="str">
        <f ca="1">IF(LEN(A16)=0,"",INDEX('Smelter Look-up'!$A:$A,MATCH($A16,'Smelter Look-up'!$E:$E,0)))</f>
        <v>Gold</v>
      </c>
      <c r="C16" s="186" t="str">
        <f ca="1">IF(LEN(A16)=0,"",INDEX('Smelter Look-up'!$C:$C,MATCH($A16,'Smelter Look-up'!$E:$E,0)))</f>
        <v>Metalor Technologies S.A.</v>
      </c>
      <c r="D16" s="230"/>
      <c r="E16" s="182" t="str">
        <f ca="1">IF(ISERROR($V16),"",OFFSET('Smelter Look-up'!$D$4,$V16-4,0)&amp;"")</f>
        <v>SWITZERLAND</v>
      </c>
      <c r="F16" s="182" t="str">
        <f ca="1">IF(ISERROR($V16),"",OFFSET('Smelter Look-up'!$E$4,$V16-4,0))</f>
        <v>CID001153</v>
      </c>
      <c r="G16" s="182" t="str">
        <f ca="1">IF(C16=$X$4,IF(ISERROR($V16),"Enter smelter details","RMI"),IF(ISERROR($V16),"",OFFSET('Smelter Look-up'!$F$4,$V16-4,0)))</f>
        <v>RMI</v>
      </c>
      <c r="H16" s="183">
        <f ca="1">IF(ISERROR($V16),"",OFFSET('Smelter Look-up'!$G$4,$V16-4,0))</f>
        <v>0</v>
      </c>
      <c r="I16" s="184" t="str">
        <f ca="1">IF(ISERROR($V16),"",OFFSET('Smelter Look-up'!$H$4,$V16-4,0))</f>
        <v>Marin</v>
      </c>
      <c r="J16" s="184" t="str">
        <f ca="1">IF(ISERROR($V16),"",OFFSET('Smelter Look-up'!$I$4,$V16-4,0))</f>
        <v>Neuchâtel</v>
      </c>
      <c r="K16" s="224"/>
      <c r="L16" s="224"/>
      <c r="M16" s="224"/>
      <c r="N16" s="224"/>
      <c r="O16" s="224"/>
      <c r="P16" s="185"/>
      <c r="Q16" s="225"/>
      <c r="R16" s="182" t="str">
        <f ca="1">IF(ISERROR($V16),"",OFFSET('Smelter Look-up'!$C$4,$V16-4,0)&amp;"")</f>
        <v>Metalor Technologies S.A.</v>
      </c>
      <c r="S16" s="181" t="str">
        <f t="shared" ca="1" si="2"/>
        <v>CH</v>
      </c>
      <c r="T16" s="181" t="str">
        <f ca="1">IF(B16="","",IF(ISERROR(MATCH($J16,SorP!$B$1:$B$6226,0)),"",INDIRECT("'SorP'!$A$"&amp;MATCH($S16&amp;$J16,SorP!C:C,0))))</f>
        <v>CH-NE</v>
      </c>
      <c r="U16" s="201"/>
      <c r="V16" s="226">
        <f ca="1">IF(C16="",NA(),IF(OR(C16="Smelter not listed",C16="Smelter not yet identified"),MATCH($B16&amp;$D16,'Smelter Look-up'!$J:$J,0),MATCH($B16&amp;$C16,'Smelter Look-up'!$J:$J,0)))</f>
        <v>181</v>
      </c>
      <c r="X16" s="227">
        <f t="shared" ca="1" si="3"/>
        <v>0</v>
      </c>
      <c r="AB16" s="228" t="str">
        <f t="shared" ca="1" si="4"/>
        <v>GoldMetalor Technologies S.A.</v>
      </c>
    </row>
    <row r="17" spans="1:28" s="227" customFormat="1" ht="19.95" customHeight="1">
      <c r="A17" s="262" t="s">
        <v>689</v>
      </c>
      <c r="B17" s="182" t="str">
        <f ca="1">IF(LEN(A17)=0,"",INDEX('Smelter Look-up'!$A:$A,MATCH($A17,'Smelter Look-up'!$E:$E,0)))</f>
        <v>Gold</v>
      </c>
      <c r="C17" s="186" t="str">
        <f ca="1">IF(LEN(A17)=0,"",INDEX('Smelter Look-up'!$C:$C,MATCH($A17,'Smelter Look-up'!$E:$E,0)))</f>
        <v>Metalor USA Refining Corporation</v>
      </c>
      <c r="D17" s="230"/>
      <c r="E17" s="182" t="str">
        <f ca="1">IF(ISERROR($V17),"",OFFSET('Smelter Look-up'!$D$4,$V17-4,0)&amp;"")</f>
        <v>UNITED STATES OF AMERICA</v>
      </c>
      <c r="F17" s="182" t="str">
        <f ca="1">IF(ISERROR($V17),"",OFFSET('Smelter Look-up'!$E$4,$V17-4,0))</f>
        <v>CID001157</v>
      </c>
      <c r="G17" s="182" t="str">
        <f ca="1">IF(C17=$X$4,IF(ISERROR($V17),"Enter smelter details","RMI"),IF(ISERROR($V17),"",OFFSET('Smelter Look-up'!$F$4,$V17-4,0)))</f>
        <v>RMI</v>
      </c>
      <c r="H17" s="183">
        <f ca="1">IF(ISERROR($V17),"",OFFSET('Smelter Look-up'!$G$4,$V17-4,0))</f>
        <v>0</v>
      </c>
      <c r="I17" s="184" t="str">
        <f ca="1">IF(ISERROR($V17),"",OFFSET('Smelter Look-up'!$H$4,$V17-4,0))</f>
        <v>North Attleboro</v>
      </c>
      <c r="J17" s="184" t="str">
        <f ca="1">IF(ISERROR($V17),"",OFFSET('Smelter Look-up'!$I$4,$V17-4,0))</f>
        <v>Massachusetts</v>
      </c>
      <c r="K17" s="224"/>
      <c r="L17" s="224"/>
      <c r="M17" s="224"/>
      <c r="N17" s="224"/>
      <c r="O17" s="224"/>
      <c r="P17" s="185"/>
      <c r="Q17" s="225"/>
      <c r="R17" s="182" t="str">
        <f ca="1">IF(ISERROR($V17),"",OFFSET('Smelter Look-up'!$C$4,$V17-4,0)&amp;"")</f>
        <v>Metalor USA Refining Corporation</v>
      </c>
      <c r="S17" s="181" t="str">
        <f t="shared" ca="1" si="2"/>
        <v>US</v>
      </c>
      <c r="T17" s="181" t="str">
        <f ca="1">IF(B17="","",IF(ISERROR(MATCH($J17,SorP!$B$1:$B$6226,0)),"",INDIRECT("'SorP'!$A$"&amp;MATCH($S17&amp;$J17,SorP!C:C,0))))</f>
        <v>US-MA</v>
      </c>
      <c r="U17" s="201"/>
      <c r="V17" s="226">
        <f ca="1">IF(C17="",NA(),IF(OR(C17="Smelter not listed",C17="Smelter not yet identified"),MATCH($B17&amp;$D17,'Smelter Look-up'!$J:$J,0),MATCH($B17&amp;$C17,'Smelter Look-up'!$J:$J,0)))</f>
        <v>182</v>
      </c>
      <c r="X17" s="227">
        <f t="shared" ca="1" si="3"/>
        <v>0</v>
      </c>
      <c r="AB17" s="228" t="str">
        <f t="shared" ca="1" si="4"/>
        <v>GoldMetalor USA Refining Corporation</v>
      </c>
    </row>
    <row r="18" spans="1:28" s="227" customFormat="1" ht="19.95" customHeight="1">
      <c r="A18" s="181" t="s">
        <v>691</v>
      </c>
      <c r="B18" s="182" t="str">
        <f ca="1">IF(LEN(A18)=0,"",INDEX('Smelter Look-up'!$A:$A,MATCH($A18,'Smelter Look-up'!$E:$E,0)))</f>
        <v>Gold</v>
      </c>
      <c r="C18" s="186" t="str">
        <f ca="1">IF(LEN(A18)=0,"",INDEX('Smelter Look-up'!$C:$C,MATCH($A18,'Smelter Look-up'!$E:$E,0)))</f>
        <v>Mitsubishi Materials Corporation</v>
      </c>
      <c r="D18" s="230"/>
      <c r="E18" s="182" t="str">
        <f ca="1">IF(ISERROR($V18),"",OFFSET('Smelter Look-up'!$D$4,$V18-4,0)&amp;"")</f>
        <v>JAPAN</v>
      </c>
      <c r="F18" s="182" t="str">
        <f ca="1">IF(ISERROR($V18),"",OFFSET('Smelter Look-up'!$E$4,$V18-4,0))</f>
        <v>CID001188</v>
      </c>
      <c r="G18" s="182" t="str">
        <f ca="1">IF(C18=$X$4,IF(ISERROR($V18),"Enter smelter details","RMI"),IF(ISERROR($V18),"",OFFSET('Smelter Look-up'!$F$4,$V18-4,0)))</f>
        <v>RMI</v>
      </c>
      <c r="H18" s="183">
        <f ca="1">IF(ISERROR($V18),"",OFFSET('Smelter Look-up'!$G$4,$V18-4,0))</f>
        <v>0</v>
      </c>
      <c r="I18" s="184" t="str">
        <f ca="1">IF(ISERROR($V18),"",OFFSET('Smelter Look-up'!$H$4,$V18-4,0))</f>
        <v>Tokyo</v>
      </c>
      <c r="J18" s="184" t="str">
        <f ca="1">IF(ISERROR($V18),"",OFFSET('Smelter Look-up'!$I$4,$V18-4,0))</f>
        <v>Tokyo</v>
      </c>
      <c r="K18" s="224"/>
      <c r="L18" s="224"/>
      <c r="M18" s="224"/>
      <c r="N18" s="224"/>
      <c r="O18" s="224"/>
      <c r="P18" s="185"/>
      <c r="Q18" s="225"/>
      <c r="R18" s="182" t="str">
        <f ca="1">IF(ISERROR($V18),"",OFFSET('Smelter Look-up'!$C$4,$V18-4,0)&amp;"")</f>
        <v>Mitsubishi Materials Corporation</v>
      </c>
      <c r="S18" s="181" t="str">
        <f t="shared" ca="1" si="2"/>
        <v>JP</v>
      </c>
      <c r="T18" s="181" t="str">
        <f ca="1">IF(B18="","",IF(ISERROR(MATCH($J18,SorP!$B$1:$B$6226,0)),"",INDIRECT("'SorP'!$A$"&amp;MATCH($S18&amp;$J18,SorP!C:C,0))))</f>
        <v>JP-13</v>
      </c>
      <c r="U18" s="201"/>
      <c r="V18" s="226">
        <f ca="1">IF(C18="",NA(),IF(OR(C18="Smelter not listed",C18="Smelter not yet identified"),MATCH($B18&amp;$D18,'Smelter Look-up'!$J:$J,0),MATCH($B18&amp;$C18,'Smelter Look-up'!$J:$J,0)))</f>
        <v>189</v>
      </c>
      <c r="X18" s="227">
        <f t="shared" ca="1" si="3"/>
        <v>0</v>
      </c>
      <c r="AB18" s="228" t="str">
        <f t="shared" ca="1" si="4"/>
        <v>GoldMitsubishi Materials Corporation</v>
      </c>
    </row>
    <row r="19" spans="1:28" s="227" customFormat="1" ht="88.2">
      <c r="A19" s="181" t="s">
        <v>692</v>
      </c>
      <c r="B19" s="182" t="str">
        <f ca="1">IF(LEN(A19)=0,"",INDEX('Smelter Look-up'!$A:$A,MATCH($A19,'Smelter Look-up'!$E:$E,0)))</f>
        <v>Gold</v>
      </c>
      <c r="C19" s="186" t="str">
        <f ca="1">IF(LEN(A19)=0,"",INDEX('Smelter Look-up'!$C:$C,MATCH($A19,'Smelter Look-up'!$E:$E,0)))</f>
        <v>Mitsui Mining and Smelting Co., Ltd.</v>
      </c>
      <c r="D19" s="230"/>
      <c r="E19" s="182" t="str">
        <f ca="1">IF(ISERROR($V19),"",OFFSET('Smelter Look-up'!$D$4,$V19-4,0)&amp;"")</f>
        <v>JAPAN</v>
      </c>
      <c r="F19" s="182" t="str">
        <f ca="1">IF(ISERROR($V19),"",OFFSET('Smelter Look-up'!$E$4,$V19-4,0))</f>
        <v>CID001193</v>
      </c>
      <c r="G19" s="182" t="str">
        <f ca="1">IF(C19=$X$4,IF(ISERROR($V19),"Enter smelter details","RMI"),IF(ISERROR($V19),"",OFFSET('Smelter Look-up'!$F$4,$V19-4,0)))</f>
        <v>RMI</v>
      </c>
      <c r="H19" s="183">
        <f ca="1">IF(ISERROR($V19),"",OFFSET('Smelter Look-up'!$G$4,$V19-4,0))</f>
        <v>0</v>
      </c>
      <c r="I19" s="184" t="str">
        <f ca="1">IF(ISERROR($V19),"",OFFSET('Smelter Look-up'!$H$4,$V19-4,0))</f>
        <v>Takehara</v>
      </c>
      <c r="J19" s="184" t="str">
        <f ca="1">IF(ISERROR($V19),"",OFFSET('Smelter Look-up'!$I$4,$V19-4,0))</f>
        <v>Hiroshima</v>
      </c>
      <c r="K19" s="224"/>
      <c r="L19" s="224"/>
      <c r="M19" s="224"/>
      <c r="N19" s="224"/>
      <c r="O19" s="224"/>
      <c r="P19" s="185"/>
      <c r="Q19" s="225"/>
      <c r="R19" s="182" t="str">
        <f ca="1">IF(ISERROR($V19),"",OFFSET('Smelter Look-up'!$C$4,$V19-4,0)&amp;"")</f>
        <v>Mitsui Mining and Smelting Co., Ltd.</v>
      </c>
      <c r="S19" s="181" t="str">
        <f t="shared" ca="1" si="2"/>
        <v>JP</v>
      </c>
      <c r="T19" s="181" t="str">
        <f ca="1">IF(B19="","",IF(ISERROR(MATCH($J19,SorP!$B$1:$B$6226,0)),"",INDIRECT("'SorP'!$A$"&amp;MATCH($S19&amp;$J19,SorP!C:C,0))))</f>
        <v>JP-34</v>
      </c>
      <c r="U19" s="201"/>
      <c r="V19" s="226">
        <f ca="1">IF(C19="",NA(),IF(OR(C19="Smelter not listed",C19="Smelter not yet identified"),MATCH($B19&amp;$D19,'Smelter Look-up'!$J:$J,0),MATCH($B19&amp;$C19,'Smelter Look-up'!$J:$J,0)))</f>
        <v>191</v>
      </c>
      <c r="X19" s="227">
        <f t="shared" ca="1" si="3"/>
        <v>0</v>
      </c>
      <c r="AB19" s="228" t="str">
        <f t="shared" ca="1" si="4"/>
        <v>GoldMitsui Mining and Smelting Co., Ltd.</v>
      </c>
    </row>
    <row r="20" spans="1:28" s="227" customFormat="1" ht="50.4">
      <c r="A20" s="181" t="s">
        <v>696</v>
      </c>
      <c r="B20" s="182" t="str">
        <f ca="1">IF(LEN(A20)=0,"",INDEX('Smelter Look-up'!$A:$A,MATCH($A20,'Smelter Look-up'!$E:$E,0)))</f>
        <v>Gold</v>
      </c>
      <c r="C20" s="186" t="str">
        <f ca="1">IF(LEN(A20)=0,"",INDEX('Smelter Look-up'!$C:$C,MATCH($A20,'Smelter Look-up'!$E:$E,0)))</f>
        <v>Nihon Material Co., Ltd.</v>
      </c>
      <c r="D20" s="230"/>
      <c r="E20" s="182" t="str">
        <f ca="1">IF(ISERROR($V20),"",OFFSET('Smelter Look-up'!$D$4,$V20-4,0)&amp;"")</f>
        <v>JAPAN</v>
      </c>
      <c r="F20" s="182" t="str">
        <f ca="1">IF(ISERROR($V20),"",OFFSET('Smelter Look-up'!$E$4,$V20-4,0))</f>
        <v>CID001259</v>
      </c>
      <c r="G20" s="182" t="str">
        <f ca="1">IF(C20=$X$4,IF(ISERROR($V20),"Enter smelter details","RMI"),IF(ISERROR($V20),"",OFFSET('Smelter Look-up'!$F$4,$V20-4,0)))</f>
        <v>RMI</v>
      </c>
      <c r="H20" s="183">
        <f ca="1">IF(ISERROR($V20),"",OFFSET('Smelter Look-up'!$G$4,$V20-4,0))</f>
        <v>0</v>
      </c>
      <c r="I20" s="184" t="str">
        <f ca="1">IF(ISERROR($V20),"",OFFSET('Smelter Look-up'!$H$4,$V20-4,0))</f>
        <v>Noda</v>
      </c>
      <c r="J20" s="184" t="str">
        <f ca="1">IF(ISERROR($V20),"",OFFSET('Smelter Look-up'!$I$4,$V20-4,0))</f>
        <v>Chiba</v>
      </c>
      <c r="K20" s="224"/>
      <c r="L20" s="224"/>
      <c r="M20" s="224"/>
      <c r="N20" s="224"/>
      <c r="O20" s="224"/>
      <c r="P20" s="185"/>
      <c r="Q20" s="225"/>
      <c r="R20" s="182" t="str">
        <f ca="1">IF(ISERROR($V20),"",OFFSET('Smelter Look-up'!$C$4,$V20-4,0)&amp;"")</f>
        <v>Nihon Material Co., Ltd.</v>
      </c>
      <c r="S20" s="181" t="str">
        <f t="shared" ca="1" si="2"/>
        <v>JP</v>
      </c>
      <c r="T20" s="181" t="str">
        <f ca="1">IF(B20="","",IF(ISERROR(MATCH($J20,SorP!$B$1:$B$6226,0)),"",INDIRECT("'SorP'!$A$"&amp;MATCH($S20&amp;$J20,SorP!C:C,0))))</f>
        <v>JP-12</v>
      </c>
      <c r="U20" s="201"/>
      <c r="V20" s="226">
        <f ca="1">IF(C20="",NA(),IF(OR(C20="Smelter not listed",C20="Smelter not yet identified"),MATCH($B20&amp;$D20,'Smelter Look-up'!$J:$J,0),MATCH($B20&amp;$C20,'Smelter Look-up'!$J:$J,0)))</f>
        <v>201</v>
      </c>
      <c r="X20" s="227">
        <f t="shared" ca="1" si="3"/>
        <v>0</v>
      </c>
      <c r="AB20" s="228" t="str">
        <f t="shared" ca="1" si="4"/>
        <v>GoldNihon Material Co., Ltd.</v>
      </c>
    </row>
    <row r="21" spans="1:28" s="227" customFormat="1" ht="25.2">
      <c r="A21" s="181" t="s">
        <v>699</v>
      </c>
      <c r="B21" s="182" t="str">
        <f ca="1">IF(LEN(A21)=0,"",INDEX('Smelter Look-up'!$A:$A,MATCH($A21,'Smelter Look-up'!$E:$E,0)))</f>
        <v>Gold</v>
      </c>
      <c r="C21" s="186" t="str">
        <f ca="1">IF(LEN(A21)=0,"",INDEX('Smelter Look-up'!$C:$C,MATCH($A21,'Smelter Look-up'!$E:$E,0)))</f>
        <v>MKS PAMP SA</v>
      </c>
      <c r="D21" s="230"/>
      <c r="E21" s="182" t="str">
        <f ca="1">IF(ISERROR($V21),"",OFFSET('Smelter Look-up'!$D$4,$V21-4,0)&amp;"")</f>
        <v>SWITZERLAND</v>
      </c>
      <c r="F21" s="182" t="str">
        <f ca="1">IF(ISERROR($V21),"",OFFSET('Smelter Look-up'!$E$4,$V21-4,0))</f>
        <v>CID001352</v>
      </c>
      <c r="G21" s="182" t="str">
        <f ca="1">IF(C21=$X$4,IF(ISERROR($V21),"Enter smelter details","RMI"),IF(ISERROR($V21),"",OFFSET('Smelter Look-up'!$F$4,$V21-4,0)))</f>
        <v>RMI</v>
      </c>
      <c r="H21" s="183">
        <f ca="1">IF(ISERROR($V21),"",OFFSET('Smelter Look-up'!$G$4,$V21-4,0))</f>
        <v>0</v>
      </c>
      <c r="I21" s="184" t="str">
        <f ca="1">IF(ISERROR($V21),"",OFFSET('Smelter Look-up'!$H$4,$V21-4,0))</f>
        <v>Geneva</v>
      </c>
      <c r="J21" s="184" t="str">
        <f ca="1">IF(ISERROR($V21),"",OFFSET('Smelter Look-up'!$I$4,$V21-4,0))</f>
        <v>Genève</v>
      </c>
      <c r="K21" s="224"/>
      <c r="L21" s="224"/>
      <c r="M21" s="224"/>
      <c r="N21" s="224"/>
      <c r="O21" s="224"/>
      <c r="P21" s="185"/>
      <c r="Q21" s="225"/>
      <c r="R21" s="182" t="str">
        <f ca="1">IF(ISERROR($V21),"",OFFSET('Smelter Look-up'!$C$4,$V21-4,0)&amp;"")</f>
        <v>MKS PAMP SA</v>
      </c>
      <c r="S21" s="181" t="str">
        <f t="shared" ca="1" si="2"/>
        <v>CH</v>
      </c>
      <c r="T21" s="181" t="str">
        <f ca="1">IF(B21="","",IF(ISERROR(MATCH($J21,SorP!$B$1:$B$6226,0)),"",INDIRECT("'SorP'!$A$"&amp;MATCH($S21&amp;$J21,SorP!C:C,0))))</f>
        <v>CH-GE</v>
      </c>
      <c r="U21" s="201"/>
      <c r="V21" s="226">
        <f ca="1">IF(C21="",NA(),IF(OR(C21="Smelter not listed",C21="Smelter not yet identified"),MATCH($B21&amp;$D21,'Smelter Look-up'!$J:$J,0),MATCH($B21&amp;$C21,'Smelter Look-up'!$J:$J,0)))</f>
        <v>192</v>
      </c>
      <c r="X21" s="227">
        <f t="shared" ca="1" si="3"/>
        <v>0</v>
      </c>
      <c r="AB21" s="228" t="str">
        <f t="shared" ca="1" si="4"/>
        <v>GoldMKS PAMP SA</v>
      </c>
    </row>
    <row r="22" spans="1:28" s="227" customFormat="1" ht="50.4">
      <c r="A22" s="181" t="s">
        <v>705</v>
      </c>
      <c r="B22" s="182" t="str">
        <f ca="1">IF(LEN(A22)=0,"",INDEX('Smelter Look-up'!$A:$A,MATCH($A22,'Smelter Look-up'!$E:$E,0)))</f>
        <v>Gold</v>
      </c>
      <c r="C22" s="186" t="str">
        <f ca="1">IF(LEN(A22)=0,"",INDEX('Smelter Look-up'!$C:$C,MATCH($A22,'Smelter Look-up'!$E:$E,0)))</f>
        <v>Royal Canadian Mint</v>
      </c>
      <c r="D22" s="230"/>
      <c r="E22" s="182" t="str">
        <f ca="1">IF(ISERROR($V22),"",OFFSET('Smelter Look-up'!$D$4,$V22-4,0)&amp;"")</f>
        <v>CANADA</v>
      </c>
      <c r="F22" s="182" t="str">
        <f ca="1">IF(ISERROR($V22),"",OFFSET('Smelter Look-up'!$E$4,$V22-4,0))</f>
        <v>CID001534</v>
      </c>
      <c r="G22" s="182" t="str">
        <f ca="1">IF(C22=$X$4,IF(ISERROR($V22),"Enter smelter details","RMI"),IF(ISERROR($V22),"",OFFSET('Smelter Look-up'!$F$4,$V22-4,0)))</f>
        <v>RMI</v>
      </c>
      <c r="H22" s="183">
        <f ca="1">IF(ISERROR($V22),"",OFFSET('Smelter Look-up'!$G$4,$V22-4,0))</f>
        <v>0</v>
      </c>
      <c r="I22" s="184" t="str">
        <f ca="1">IF(ISERROR($V22),"",OFFSET('Smelter Look-up'!$H$4,$V22-4,0))</f>
        <v>Ottawa</v>
      </c>
      <c r="J22" s="184" t="str">
        <f ca="1">IF(ISERROR($V22),"",OFFSET('Smelter Look-up'!$I$4,$V22-4,0))</f>
        <v>Ontario</v>
      </c>
      <c r="K22" s="224"/>
      <c r="L22" s="224"/>
      <c r="M22" s="224"/>
      <c r="N22" s="224"/>
      <c r="O22" s="224"/>
      <c r="P22" s="185"/>
      <c r="Q22" s="225"/>
      <c r="R22" s="182" t="str">
        <f ca="1">IF(ISERROR($V22),"",OFFSET('Smelter Look-up'!$C$4,$V22-4,0)&amp;"")</f>
        <v>Royal Canadian Mint</v>
      </c>
      <c r="S22" s="181" t="str">
        <f t="shared" ca="1" si="2"/>
        <v>CA</v>
      </c>
      <c r="T22" s="181" t="str">
        <f ca="1">IF(B22="","",IF(ISERROR(MATCH($J22,SorP!$B$1:$B$6226,0)),"",INDIRECT("'SorP'!$A$"&amp;MATCH($S22&amp;$J22,SorP!C:C,0))))</f>
        <v>CA-ON</v>
      </c>
      <c r="U22" s="201"/>
      <c r="V22" s="226">
        <f ca="1">IF(C22="",NA(),IF(OR(C22="Smelter not listed",C22="Smelter not yet identified"),MATCH($B22&amp;$D22,'Smelter Look-up'!$J:$J,0),MATCH($B22&amp;$C22,'Smelter Look-up'!$J:$J,0)))</f>
        <v>229</v>
      </c>
      <c r="X22" s="227">
        <f t="shared" ca="1" si="3"/>
        <v>0</v>
      </c>
      <c r="AB22" s="228" t="str">
        <f t="shared" ca="1" si="4"/>
        <v>GoldRoyal Canadian Mint</v>
      </c>
    </row>
    <row r="23" spans="1:28" s="227" customFormat="1" ht="75.599999999999994">
      <c r="A23" s="181" t="s">
        <v>711</v>
      </c>
      <c r="B23" s="182" t="str">
        <f ca="1">IF(LEN(A23)=0,"",INDEX('Smelter Look-up'!$A:$A,MATCH($A23,'Smelter Look-up'!$E:$E,0)))</f>
        <v>Gold</v>
      </c>
      <c r="C23" s="186" t="str">
        <f ca="1">IF(LEN(A23)=0,"",INDEX('Smelter Look-up'!$C:$C,MATCH($A23,'Smelter Look-up'!$E:$E,0)))</f>
        <v>Solar Applied Materials Technology Corp.</v>
      </c>
      <c r="D23" s="230"/>
      <c r="E23" s="182" t="str">
        <f ca="1">IF(ISERROR($V23),"",OFFSET('Smelter Look-up'!$D$4,$V23-4,0)&amp;"")</f>
        <v>TAIWAN, PROVINCE OF CHINA</v>
      </c>
      <c r="F23" s="182" t="str">
        <f ca="1">IF(ISERROR($V23),"",OFFSET('Smelter Look-up'!$E$4,$V23-4,0))</f>
        <v>CID001761</v>
      </c>
      <c r="G23" s="182" t="str">
        <f ca="1">IF(C23=$X$4,IF(ISERROR($V23),"Enter smelter details","RMI"),IF(ISERROR($V23),"",OFFSET('Smelter Look-up'!$F$4,$V23-4,0)))</f>
        <v>RMI</v>
      </c>
      <c r="H23" s="183">
        <f ca="1">IF(ISERROR($V23),"",OFFSET('Smelter Look-up'!$G$4,$V23-4,0))</f>
        <v>0</v>
      </c>
      <c r="I23" s="184" t="str">
        <f ca="1">IF(ISERROR($V23),"",OFFSET('Smelter Look-up'!$H$4,$V23-4,0))</f>
        <v>Tainan City</v>
      </c>
      <c r="J23" s="184" t="str">
        <f ca="1">IF(ISERROR($V23),"",OFFSET('Smelter Look-up'!$I$4,$V23-4,0))</f>
        <v>Tainan</v>
      </c>
      <c r="K23" s="224"/>
      <c r="L23" s="224"/>
      <c r="M23" s="224"/>
      <c r="N23" s="224"/>
      <c r="O23" s="224"/>
      <c r="P23" s="185"/>
      <c r="Q23" s="225"/>
      <c r="R23" s="182" t="str">
        <f ca="1">IF(ISERROR($V23),"",OFFSET('Smelter Look-up'!$C$4,$V23-4,0)&amp;"")</f>
        <v>Solar Applied Materials Technology Corp.</v>
      </c>
      <c r="S23" s="181" t="str">
        <f t="shared" ca="1" si="2"/>
        <v>TW</v>
      </c>
      <c r="T23" s="181" t="str">
        <f ca="1">IF(B23="","",IF(ISERROR(MATCH($J23,SorP!$B$1:$B$6226,0)),"",INDIRECT("'SorP'!$A$"&amp;MATCH($S23&amp;$J23,SorP!C:C,0))))</f>
        <v>TW-TNN</v>
      </c>
      <c r="U23" s="201"/>
      <c r="V23" s="226">
        <f ca="1">IF(C23="",NA(),IF(OR(C23="Smelter not listed",C23="Smelter not yet identified"),MATCH($B23&amp;$D23,'Smelter Look-up'!$J:$J,0),MATCH($B23&amp;$C23,'Smelter Look-up'!$J:$J,0)))</f>
        <v>267</v>
      </c>
      <c r="X23" s="227">
        <f t="shared" ca="1" si="3"/>
        <v>0</v>
      </c>
      <c r="AB23" s="228" t="str">
        <f t="shared" ca="1" si="4"/>
        <v>GoldSolar Applied Materials Technology Corp.</v>
      </c>
    </row>
    <row r="24" spans="1:28" s="227" customFormat="1" ht="63">
      <c r="A24" s="181" t="s">
        <v>712</v>
      </c>
      <c r="B24" s="182" t="str">
        <f ca="1">IF(LEN(A24)=0,"",INDEX('Smelter Look-up'!$A:$A,MATCH($A24,'Smelter Look-up'!$E:$E,0)))</f>
        <v>Gold</v>
      </c>
      <c r="C24" s="186" t="str">
        <f ca="1">IF(LEN(A24)=0,"",INDEX('Smelter Look-up'!$C:$C,MATCH($A24,'Smelter Look-up'!$E:$E,0)))</f>
        <v>Sumitomo Metal Mining Co., Ltd.</v>
      </c>
      <c r="D24" s="230"/>
      <c r="E24" s="182" t="str">
        <f ca="1">IF(ISERROR($V24),"",OFFSET('Smelter Look-up'!$D$4,$V24-4,0)&amp;"")</f>
        <v>JAPAN</v>
      </c>
      <c r="F24" s="182" t="str">
        <f ca="1">IF(ISERROR($V24),"",OFFSET('Smelter Look-up'!$E$4,$V24-4,0))</f>
        <v>CID001798</v>
      </c>
      <c r="G24" s="182" t="str">
        <f ca="1">IF(C24=$X$4,IF(ISERROR($V24),"Enter smelter details","RMI"),IF(ISERROR($V24),"",OFFSET('Smelter Look-up'!$F$4,$V24-4,0)))</f>
        <v>RMI</v>
      </c>
      <c r="H24" s="183">
        <f ca="1">IF(ISERROR($V24),"",OFFSET('Smelter Look-up'!$G$4,$V24-4,0))</f>
        <v>0</v>
      </c>
      <c r="I24" s="184" t="str">
        <f ca="1">IF(ISERROR($V24),"",OFFSET('Smelter Look-up'!$H$4,$V24-4,0))</f>
        <v>Saijo</v>
      </c>
      <c r="J24" s="184" t="str">
        <f ca="1">IF(ISERROR($V24),"",OFFSET('Smelter Look-up'!$I$4,$V24-4,0))</f>
        <v>Ehime</v>
      </c>
      <c r="K24" s="224"/>
      <c r="L24" s="224"/>
      <c r="M24" s="224"/>
      <c r="N24" s="224"/>
      <c r="O24" s="224"/>
      <c r="P24" s="185"/>
      <c r="Q24" s="225"/>
      <c r="R24" s="182" t="str">
        <f ca="1">IF(ISERROR($V24),"",OFFSET('Smelter Look-up'!$C$4,$V24-4,0)&amp;"")</f>
        <v>Sumitomo Metal Mining Co., Ltd.</v>
      </c>
      <c r="S24" s="181" t="str">
        <f t="shared" ca="1" si="2"/>
        <v>JP</v>
      </c>
      <c r="T24" s="181" t="str">
        <f ca="1">IF(B24="","",IF(ISERROR(MATCH($J24,SorP!$B$1:$B$6226,0)),"",INDIRECT("'SorP'!$A$"&amp;MATCH($S24&amp;$J24,SorP!C:C,0))))</f>
        <v>JP-38</v>
      </c>
      <c r="U24" s="201"/>
      <c r="V24" s="226">
        <f ca="1">IF(C24="",NA(),IF(OR(C24="Smelter not listed",C24="Smelter not yet identified"),MATCH($B24&amp;$D24,'Smelter Look-up'!$J:$J,0),MATCH($B24&amp;$C24,'Smelter Look-up'!$J:$J,0)))</f>
        <v>274</v>
      </c>
      <c r="X24" s="227">
        <f t="shared" ca="1" si="3"/>
        <v>0</v>
      </c>
      <c r="AB24" s="228" t="str">
        <f t="shared" ca="1" si="4"/>
        <v>GoldSumitomo Metal Mining Co., Ltd.</v>
      </c>
    </row>
    <row r="25" spans="1:28" s="227" customFormat="1" ht="63">
      <c r="A25" s="181" t="s">
        <v>713</v>
      </c>
      <c r="B25" s="182" t="str">
        <f ca="1">IF(LEN(A25)=0,"",INDEX('Smelter Look-up'!$A:$A,MATCH($A25,'Smelter Look-up'!$E:$E,0)))</f>
        <v>Gold</v>
      </c>
      <c r="C25" s="186" t="str">
        <f ca="1">IF(LEN(A25)=0,"",INDEX('Smelter Look-up'!$C:$C,MATCH($A25,'Smelter Look-up'!$E:$E,0)))</f>
        <v>Tanaka Kikinzoku Kogyo K.K.</v>
      </c>
      <c r="D25" s="230"/>
      <c r="E25" s="182" t="str">
        <f ca="1">IF(ISERROR($V25),"",OFFSET('Smelter Look-up'!$D$4,$V25-4,0)&amp;"")</f>
        <v>JAPAN</v>
      </c>
      <c r="F25" s="182" t="str">
        <f ca="1">IF(ISERROR($V25),"",OFFSET('Smelter Look-up'!$E$4,$V25-4,0))</f>
        <v>CID001875</v>
      </c>
      <c r="G25" s="182" t="str">
        <f ca="1">IF(C25=$X$4,IF(ISERROR($V25),"Enter smelter details","RMI"),IF(ISERROR($V25),"",OFFSET('Smelter Look-up'!$F$4,$V25-4,0)))</f>
        <v>RMI</v>
      </c>
      <c r="H25" s="183">
        <f ca="1">IF(ISERROR($V25),"",OFFSET('Smelter Look-up'!$G$4,$V25-4,0))</f>
        <v>0</v>
      </c>
      <c r="I25" s="184" t="str">
        <f ca="1">IF(ISERROR($V25),"",OFFSET('Smelter Look-up'!$H$4,$V25-4,0))</f>
        <v>Hiratsuka</v>
      </c>
      <c r="J25" s="184" t="str">
        <f ca="1">IF(ISERROR($V25),"",OFFSET('Smelter Look-up'!$I$4,$V25-4,0))</f>
        <v>Kanagawa</v>
      </c>
      <c r="K25" s="224"/>
      <c r="L25" s="224"/>
      <c r="M25" s="224"/>
      <c r="N25" s="224"/>
      <c r="O25" s="224"/>
      <c r="P25" s="185"/>
      <c r="Q25" s="225"/>
      <c r="R25" s="182" t="str">
        <f ca="1">IF(ISERROR($V25),"",OFFSET('Smelter Look-up'!$C$4,$V25-4,0)&amp;"")</f>
        <v>Tanaka Kikinzoku Kogyo K.K.</v>
      </c>
      <c r="S25" s="181" t="str">
        <f t="shared" ca="1" si="2"/>
        <v>JP</v>
      </c>
      <c r="T25" s="181" t="str">
        <f ca="1">IF(B25="","",IF(ISERROR(MATCH($J25,SorP!$B$1:$B$6226,0)),"",INDIRECT("'SorP'!$A$"&amp;MATCH($S25&amp;$J25,SorP!C:C,0))))</f>
        <v>JP-14</v>
      </c>
      <c r="U25" s="201"/>
      <c r="V25" s="226">
        <f ca="1">IF(C25="",NA(),IF(OR(C25="Smelter not listed",C25="Smelter not yet identified"),MATCH($B25&amp;$D25,'Smelter Look-up'!$J:$J,0),MATCH($B25&amp;$C25,'Smelter Look-up'!$J:$J,0)))</f>
        <v>287</v>
      </c>
      <c r="X25" s="227">
        <f t="shared" ca="1" si="3"/>
        <v>0</v>
      </c>
      <c r="AB25" s="228" t="str">
        <f t="shared" ca="1" si="4"/>
        <v>GoldTanaka Kikinzoku Kogyo K.K.</v>
      </c>
    </row>
    <row r="26" spans="1:28" s="227" customFormat="1" ht="50.4">
      <c r="A26" s="181" t="s">
        <v>716</v>
      </c>
      <c r="B26" s="182" t="str">
        <f ca="1">IF(LEN(A26)=0,"",INDEX('Smelter Look-up'!$A:$A,MATCH($A26,'Smelter Look-up'!$E:$E,0)))</f>
        <v>Gold</v>
      </c>
      <c r="C26" s="186" t="str">
        <f ca="1">IF(LEN(A26)=0,"",INDEX('Smelter Look-up'!$C:$C,MATCH($A26,'Smelter Look-up'!$E:$E,0)))</f>
        <v>Tokuriki Honten Co., Ltd.</v>
      </c>
      <c r="D26" s="230"/>
      <c r="E26" s="182" t="str">
        <f ca="1">IF(ISERROR($V26),"",OFFSET('Smelter Look-up'!$D$4,$V26-4,0)&amp;"")</f>
        <v>JAPAN</v>
      </c>
      <c r="F26" s="182" t="str">
        <f ca="1">IF(ISERROR($V26),"",OFFSET('Smelter Look-up'!$E$4,$V26-4,0))</f>
        <v>CID001938</v>
      </c>
      <c r="G26" s="182" t="str">
        <f ca="1">IF(C26=$X$4,IF(ISERROR($V26),"Enter smelter details","RMI"),IF(ISERROR($V26),"",OFFSET('Smelter Look-up'!$F$4,$V26-4,0)))</f>
        <v>RMI</v>
      </c>
      <c r="H26" s="183">
        <f ca="1">IF(ISERROR($V26),"",OFFSET('Smelter Look-up'!$G$4,$V26-4,0))</f>
        <v>0</v>
      </c>
      <c r="I26" s="184" t="str">
        <f ca="1">IF(ISERROR($V26),"",OFFSET('Smelter Look-up'!$H$4,$V26-4,0))</f>
        <v>Kuki</v>
      </c>
      <c r="J26" s="184" t="str">
        <f ca="1">IF(ISERROR($V26),"",OFFSET('Smelter Look-up'!$I$4,$V26-4,0))</f>
        <v>Saitama</v>
      </c>
      <c r="K26" s="224"/>
      <c r="L26" s="224"/>
      <c r="M26" s="224"/>
      <c r="N26" s="224"/>
      <c r="O26" s="224"/>
      <c r="P26" s="185"/>
      <c r="Q26" s="225"/>
      <c r="R26" s="182" t="str">
        <f ca="1">IF(ISERROR($V26),"",OFFSET('Smelter Look-up'!$C$4,$V26-4,0)&amp;"")</f>
        <v>Tokuriki Honten Co., Ltd.</v>
      </c>
      <c r="S26" s="181" t="str">
        <f t="shared" ca="1" si="2"/>
        <v>JP</v>
      </c>
      <c r="T26" s="181" t="str">
        <f ca="1">IF(B26="","",IF(ISERROR(MATCH($J26,SorP!$B$1:$B$6226,0)),"",INDIRECT("'SorP'!$A$"&amp;MATCH($S26&amp;$J26,SorP!C:C,0))))</f>
        <v>JP-11</v>
      </c>
      <c r="U26" s="201"/>
      <c r="V26" s="226">
        <f ca="1">IF(C26="",NA(),IF(OR(C26="Smelter not listed",C26="Smelter not yet identified"),MATCH($B26&amp;$D26,'Smelter Look-up'!$J:$J,0),MATCH($B26&amp;$C26,'Smelter Look-up'!$J:$J,0)))</f>
        <v>293</v>
      </c>
      <c r="X26" s="227">
        <f t="shared" ca="1" si="3"/>
        <v>0</v>
      </c>
      <c r="AB26" s="228" t="str">
        <f t="shared" ca="1" si="4"/>
        <v>GoldTokuriki Honten Co., Ltd.</v>
      </c>
    </row>
    <row r="27" spans="1:28" s="227" customFormat="1" ht="88.2">
      <c r="A27" s="181" t="s">
        <v>722</v>
      </c>
      <c r="B27" s="182" t="str">
        <f ca="1">IF(LEN(A27)=0,"",INDEX('Smelter Look-up'!$A:$A,MATCH($A27,'Smelter Look-up'!$E:$E,0)))</f>
        <v>Gold</v>
      </c>
      <c r="C27" s="186" t="str">
        <f ca="1">IF(LEN(A27)=0,"",INDEX('Smelter Look-up'!$C:$C,MATCH($A27,'Smelter Look-up'!$E:$E,0)))</f>
        <v>Western Australian Mint (T/a The Perth Mint)</v>
      </c>
      <c r="D27" s="230"/>
      <c r="E27" s="182" t="str">
        <f ca="1">IF(ISERROR($V27),"",OFFSET('Smelter Look-up'!$D$4,$V27-4,0)&amp;"")</f>
        <v>AUSTRALIA</v>
      </c>
      <c r="F27" s="182" t="str">
        <f ca="1">IF(ISERROR($V27),"",OFFSET('Smelter Look-up'!$E$4,$V27-4,0))</f>
        <v>CID002030</v>
      </c>
      <c r="G27" s="182" t="str">
        <f ca="1">IF(C27=$X$4,IF(ISERROR($V27),"Enter smelter details","RMI"),IF(ISERROR($V27),"",OFFSET('Smelter Look-up'!$F$4,$V27-4,0)))</f>
        <v>RMI</v>
      </c>
      <c r="H27" s="183">
        <f ca="1">IF(ISERROR($V27),"",OFFSET('Smelter Look-up'!$G$4,$V27-4,0))</f>
        <v>0</v>
      </c>
      <c r="I27" s="184" t="str">
        <f ca="1">IF(ISERROR($V27),"",OFFSET('Smelter Look-up'!$H$4,$V27-4,0))</f>
        <v>Newburn</v>
      </c>
      <c r="J27" s="184" t="str">
        <f ca="1">IF(ISERROR($V27),"",OFFSET('Smelter Look-up'!$I$4,$V27-4,0))</f>
        <v>Western Australia</v>
      </c>
      <c r="K27" s="224"/>
      <c r="L27" s="224"/>
      <c r="M27" s="224"/>
      <c r="N27" s="224"/>
      <c r="O27" s="224"/>
      <c r="P27" s="185"/>
      <c r="Q27" s="225"/>
      <c r="R27" s="182" t="str">
        <f ca="1">IF(ISERROR($V27),"",OFFSET('Smelter Look-up'!$C$4,$V27-4,0)&amp;"")</f>
        <v>Western Australian Mint (T/a The Perth Mint)</v>
      </c>
      <c r="S27" s="181" t="str">
        <f t="shared" ca="1" si="2"/>
        <v>AU</v>
      </c>
      <c r="T27" s="181" t="str">
        <f ca="1">IF(B27="","",IF(ISERROR(MATCH($J27,SorP!$B$1:$B$6226,0)),"",INDIRECT("'SorP'!$A$"&amp;MATCH($S27&amp;$J27,SorP!C:C,0))))</f>
        <v>AU-WA</v>
      </c>
      <c r="U27" s="201"/>
      <c r="V27" s="226">
        <f ca="1">IF(C27="",NA(),IF(OR(C27="Smelter not listed",C27="Smelter not yet identified"),MATCH($B27&amp;$D27,'Smelter Look-up'!$J:$J,0),MATCH($B27&amp;$C27,'Smelter Look-up'!$J:$J,0)))</f>
        <v>306</v>
      </c>
      <c r="X27" s="227">
        <f t="shared" ca="1" si="3"/>
        <v>0</v>
      </c>
      <c r="AB27" s="228" t="str">
        <f t="shared" ca="1" si="4"/>
        <v>GoldWestern Australian Mint (T/a The Perth Mint)</v>
      </c>
    </row>
    <row r="28" spans="1:28" s="227" customFormat="1" ht="63">
      <c r="A28" s="181" t="s">
        <v>15345</v>
      </c>
      <c r="B28" s="182" t="str">
        <f ca="1">IF(LEN(A28)=0,"",INDEX('Smelter Look-up'!$A:$A,MATCH($A28,'Smelter Look-up'!$E:$E,0)))</f>
        <v>Tin</v>
      </c>
      <c r="C28" s="186" t="str">
        <f ca="1">IF(LEN(A28)=0,"",INDEX('Smelter Look-up'!$C:$C,MATCH($A28,'Smelter Look-up'!$E:$E,0)))</f>
        <v>PT Premium Tin Indonesia</v>
      </c>
      <c r="D28" s="230"/>
      <c r="E28" s="182" t="str">
        <f ca="1">IF(ISERROR($V28),"",OFFSET('Smelter Look-up'!$D$4,$V28-4,0)&amp;"")</f>
        <v>INDONESIA</v>
      </c>
      <c r="F28" s="182" t="str">
        <f ca="1">IF(ISERROR($V28),"",OFFSET('Smelter Look-up'!$E$4,$V28-4,0))</f>
        <v>CID000313</v>
      </c>
      <c r="G28" s="182" t="str">
        <f ca="1">IF(C28=$X$4,IF(ISERROR($V28),"Enter smelter details","RMI"),IF(ISERROR($V28),"",OFFSET('Smelter Look-up'!$F$4,$V28-4,0)))</f>
        <v>RMI</v>
      </c>
      <c r="H28" s="183">
        <f ca="1">IF(ISERROR($V28),"",OFFSET('Smelter Look-up'!$G$4,$V28-4,0))</f>
        <v>0</v>
      </c>
      <c r="I28" s="184" t="str">
        <f ca="1">IF(ISERROR($V28),"",OFFSET('Smelter Look-up'!$H$4,$V28-4,0))</f>
        <v>Pangkalan Baru</v>
      </c>
      <c r="J28" s="184" t="str">
        <f ca="1">IF(ISERROR($V28),"",OFFSET('Smelter Look-up'!$I$4,$V28-4,0))</f>
        <v>Kepulauan Bangka Belitung</v>
      </c>
      <c r="K28" s="224"/>
      <c r="L28" s="224"/>
      <c r="M28" s="224"/>
      <c r="N28" s="224"/>
      <c r="O28" s="224"/>
      <c r="P28" s="185"/>
      <c r="Q28" s="225"/>
      <c r="R28" s="182" t="str">
        <f ca="1">IF(ISERROR($V28),"",OFFSET('Smelter Look-up'!$C$4,$V28-4,0)&amp;"")</f>
        <v>PT Premium Tin Indonesia</v>
      </c>
      <c r="S28" s="181" t="str">
        <f t="shared" ca="1" si="2"/>
        <v>ID</v>
      </c>
      <c r="T28" s="181" t="str">
        <f ca="1">IF(B28="","",IF(ISERROR(MATCH($J28,SorP!$B$1:$B$6226,0)),"",INDIRECT("'SorP'!$A$"&amp;MATCH($S28&amp;$J28,SorP!C:C,0))))</f>
        <v>ID-BB</v>
      </c>
      <c r="U28" s="201"/>
      <c r="V28" s="226">
        <f ca="1">IF(C28="",NA(),IF(OR(C28="Smelter not listed",C28="Smelter not yet identified"),MATCH($B28&amp;$D28,'Smelter Look-up'!$J:$J,0),MATCH($B28&amp;$C28,'Smelter Look-up'!$J:$J,0)))</f>
        <v>504</v>
      </c>
      <c r="X28" s="227">
        <f t="shared" ca="1" si="3"/>
        <v>0</v>
      </c>
      <c r="AB28" s="228" t="str">
        <f t="shared" ca="1" si="4"/>
        <v>TinPT Premium Tin Indonesia</v>
      </c>
    </row>
    <row r="29" spans="1:28" s="227" customFormat="1" ht="20.399999999999999">
      <c r="A29" s="181" t="s">
        <v>1374</v>
      </c>
      <c r="B29" s="182" t="str">
        <f ca="1">IF(LEN(A29)=0,"",INDEX('Smelter Look-up'!$A:$A,MATCH($A29,'Smelter Look-up'!$E:$E,0)))</f>
        <v>Tin</v>
      </c>
      <c r="C29" s="186" t="str">
        <f ca="1">IF(LEN(A29)=0,"",INDEX('Smelter Look-up'!$C:$C,MATCH($A29,'Smelter Look-up'!$E:$E,0)))</f>
        <v>Dowa</v>
      </c>
      <c r="D29" s="230"/>
      <c r="E29" s="182" t="str">
        <f ca="1">IF(ISERROR($V29),"",OFFSET('Smelter Look-up'!$D$4,$V29-4,0)&amp;"")</f>
        <v>JAPAN</v>
      </c>
      <c r="F29" s="182" t="str">
        <f ca="1">IF(ISERROR($V29),"",OFFSET('Smelter Look-up'!$E$4,$V29-4,0))</f>
        <v>CID000402</v>
      </c>
      <c r="G29" s="182" t="str">
        <f ca="1">IF(C29=$X$4,IF(ISERROR($V29),"Enter smelter details","RMI"),IF(ISERROR($V29),"",OFFSET('Smelter Look-up'!$F$4,$V29-4,0)))</f>
        <v>RMI</v>
      </c>
      <c r="H29" s="183">
        <f ca="1">IF(ISERROR($V29),"",OFFSET('Smelter Look-up'!$G$4,$V29-4,0))</f>
        <v>0</v>
      </c>
      <c r="I29" s="184" t="str">
        <f ca="1">IF(ISERROR($V29),"",OFFSET('Smelter Look-up'!$H$4,$V29-4,0))</f>
        <v>Kosaka</v>
      </c>
      <c r="J29" s="184" t="str">
        <f ca="1">IF(ISERROR($V29),"",OFFSET('Smelter Look-up'!$I$4,$V29-4,0))</f>
        <v>Akita</v>
      </c>
      <c r="K29" s="224"/>
      <c r="L29" s="224"/>
      <c r="M29" s="224"/>
      <c r="N29" s="224"/>
      <c r="O29" s="224"/>
      <c r="P29" s="185"/>
      <c r="Q29" s="225"/>
      <c r="R29" s="182" t="str">
        <f ca="1">IF(ISERROR($V29),"",OFFSET('Smelter Look-up'!$C$4,$V29-4,0)&amp;"")</f>
        <v>Dowa</v>
      </c>
      <c r="S29" s="181" t="str">
        <f t="shared" ca="1" si="2"/>
        <v>JP</v>
      </c>
      <c r="T29" s="181" t="str">
        <f ca="1">IF(B29="","",IF(ISERROR(MATCH($J29,SorP!$B$1:$B$6226,0)),"",INDIRECT("'SorP'!$A$"&amp;MATCH($S29&amp;$J29,SorP!C:C,0))))</f>
        <v>JP-05</v>
      </c>
      <c r="U29" s="201"/>
      <c r="V29" s="226">
        <f ca="1">IF(C29="",NA(),IF(OR(C29="Smelter not listed",C29="Smelter not yet identified"),MATCH($B29&amp;$D29,'Smelter Look-up'!$J:$J,0),MATCH($B29&amp;$C29,'Smelter Look-up'!$J:$J,0)))</f>
        <v>425</v>
      </c>
      <c r="X29" s="227">
        <f t="shared" ca="1" si="3"/>
        <v>0</v>
      </c>
      <c r="AB29" s="228" t="str">
        <f t="shared" ca="1" si="4"/>
        <v>TinDowa</v>
      </c>
    </row>
    <row r="30" spans="1:28" s="227" customFormat="1" ht="25.2">
      <c r="A30" s="181" t="s">
        <v>747</v>
      </c>
      <c r="B30" s="182" t="str">
        <f ca="1">IF(LEN(A30)=0,"",INDEX('Smelter Look-up'!$A:$A,MATCH($A30,'Smelter Look-up'!$E:$E,0)))</f>
        <v>Tin</v>
      </c>
      <c r="C30" s="186" t="str">
        <f ca="1">IF(LEN(A30)=0,"",INDEX('Smelter Look-up'!$C:$C,MATCH($A30,'Smelter Look-up'!$E:$E,0)))</f>
        <v>Fenix Metals</v>
      </c>
      <c r="D30" s="230"/>
      <c r="E30" s="182" t="str">
        <f ca="1">IF(ISERROR($V30),"",OFFSET('Smelter Look-up'!$D$4,$V30-4,0)&amp;"")</f>
        <v>POLAND</v>
      </c>
      <c r="F30" s="182" t="str">
        <f ca="1">IF(ISERROR($V30),"",OFFSET('Smelter Look-up'!$E$4,$V30-4,0))</f>
        <v>CID000468</v>
      </c>
      <c r="G30" s="182" t="str">
        <f ca="1">IF(C30=$X$4,IF(ISERROR($V30),"Enter smelter details","RMI"),IF(ISERROR($V30),"",OFFSET('Smelter Look-up'!$F$4,$V30-4,0)))</f>
        <v>RMI</v>
      </c>
      <c r="H30" s="183">
        <f ca="1">IF(ISERROR($V30),"",OFFSET('Smelter Look-up'!$G$4,$V30-4,0))</f>
        <v>0</v>
      </c>
      <c r="I30" s="184" t="str">
        <f ca="1">IF(ISERROR($V30),"",OFFSET('Smelter Look-up'!$H$4,$V30-4,0))</f>
        <v>Chmielów</v>
      </c>
      <c r="J30" s="184" t="str">
        <f ca="1">IF(ISERROR($V30),"",OFFSET('Smelter Look-up'!$I$4,$V30-4,0))</f>
        <v>Podkarpackie</v>
      </c>
      <c r="K30" s="224"/>
      <c r="L30" s="224"/>
      <c r="M30" s="224"/>
      <c r="N30" s="224"/>
      <c r="O30" s="224"/>
      <c r="P30" s="185"/>
      <c r="Q30" s="225"/>
      <c r="R30" s="182" t="str">
        <f ca="1">IF(ISERROR($V30),"",OFFSET('Smelter Look-up'!$C$4,$V30-4,0)&amp;"")</f>
        <v>Fenix Metals</v>
      </c>
      <c r="S30" s="181" t="str">
        <f t="shared" ca="1" si="2"/>
        <v>PL</v>
      </c>
      <c r="T30" s="181" t="str">
        <f ca="1">IF(B30="","",IF(ISERROR(MATCH($J30,SorP!$B$1:$B$6226,0)),"",INDIRECT("'SorP'!$A$"&amp;MATCH($S30&amp;$J30,SorP!C:C,0))))</f>
        <v>PL-18</v>
      </c>
      <c r="U30" s="201"/>
      <c r="V30" s="226">
        <f ca="1">IF(C30="",NA(),IF(OR(C30="Smelter not listed",C30="Smelter not yet identified"),MATCH($B30&amp;$D30,'Smelter Look-up'!$J:$J,0),MATCH($B30&amp;$C30,'Smelter Look-up'!$J:$J,0)))</f>
        <v>437</v>
      </c>
      <c r="X30" s="227">
        <f t="shared" ca="1" si="3"/>
        <v>0</v>
      </c>
      <c r="AB30" s="228" t="str">
        <f t="shared" ca="1" si="4"/>
        <v>TinFenix Metals</v>
      </c>
    </row>
    <row r="31" spans="1:28" s="227" customFormat="1" ht="88.2">
      <c r="A31" s="181" t="s">
        <v>752</v>
      </c>
      <c r="B31" s="182" t="str">
        <f ca="1">IF(LEN(A31)=0,"",INDEX('Smelter Look-up'!$A:$A,MATCH($A31,'Smelter Look-up'!$E:$E,0)))</f>
        <v>Tin</v>
      </c>
      <c r="C31" s="186" t="str">
        <f ca="1">IF(LEN(A31)=0,"",INDEX('Smelter Look-up'!$C:$C,MATCH($A31,'Smelter Look-up'!$E:$E,0)))</f>
        <v>Malaysia Smelting Corporation (MSC)</v>
      </c>
      <c r="D31" s="230"/>
      <c r="E31" s="182" t="str">
        <f ca="1">IF(ISERROR($V31),"",OFFSET('Smelter Look-up'!$D$4,$V31-4,0)&amp;"")</f>
        <v>MALAYSIA</v>
      </c>
      <c r="F31" s="182" t="str">
        <f ca="1">IF(ISERROR($V31),"",OFFSET('Smelter Look-up'!$E$4,$V31-4,0))</f>
        <v>CID001105</v>
      </c>
      <c r="G31" s="182" t="str">
        <f ca="1">IF(C31=$X$4,IF(ISERROR($V31),"Enter smelter details","RMI"),IF(ISERROR($V31),"",OFFSET('Smelter Look-up'!$F$4,$V31-4,0)))</f>
        <v>RMI</v>
      </c>
      <c r="H31" s="183">
        <f ca="1">IF(ISERROR($V31),"",OFFSET('Smelter Look-up'!$G$4,$V31-4,0))</f>
        <v>0</v>
      </c>
      <c r="I31" s="184" t="str">
        <f ca="1">IF(ISERROR($V31),"",OFFSET('Smelter Look-up'!$H$4,$V31-4,0))</f>
        <v>Butterworth</v>
      </c>
      <c r="J31" s="184" t="str">
        <f ca="1">IF(ISERROR($V31),"",OFFSET('Smelter Look-up'!$I$4,$V31-4,0))</f>
        <v>Pulau Pinang</v>
      </c>
      <c r="K31" s="224"/>
      <c r="L31" s="224"/>
      <c r="M31" s="224"/>
      <c r="N31" s="224"/>
      <c r="O31" s="224"/>
      <c r="P31" s="185"/>
      <c r="Q31" s="225"/>
      <c r="R31" s="182" t="str">
        <f ca="1">IF(ISERROR($V31),"",OFFSET('Smelter Look-up'!$C$4,$V31-4,0)&amp;"")</f>
        <v>Malaysia Smelting Corporation (MSC)</v>
      </c>
      <c r="S31" s="181" t="str">
        <f t="shared" ca="1" si="2"/>
        <v>MY</v>
      </c>
      <c r="T31" s="181" t="str">
        <f ca="1">IF(B31="","",IF(ISERROR(MATCH($J31,SorP!$B$1:$B$6226,0)),"",INDIRECT("'SorP'!$A$"&amp;MATCH($S31&amp;$J31,SorP!C:C,0))))</f>
        <v>MY-07</v>
      </c>
      <c r="U31" s="201"/>
      <c r="V31" s="226">
        <f ca="1">IF(C31="",NA(),IF(OR(C31="Smelter not listed",C31="Smelter not yet identified"),MATCH($B31&amp;$D31,'Smelter Look-up'!$J:$J,0),MATCH($B31&amp;$C31,'Smelter Look-up'!$J:$J,0)))</f>
        <v>468</v>
      </c>
      <c r="X31" s="227">
        <f t="shared" ca="1" si="3"/>
        <v>0</v>
      </c>
      <c r="AB31" s="228" t="str">
        <f t="shared" ca="1" si="4"/>
        <v>TinMalaysia Smelting Corporation (MSC)</v>
      </c>
    </row>
    <row r="32" spans="1:28" s="227" customFormat="1" ht="50.4">
      <c r="A32" s="181" t="s">
        <v>753</v>
      </c>
      <c r="B32" s="182" t="str">
        <f ca="1">IF(LEN(A32)=0,"",INDEX('Smelter Look-up'!$A:$A,MATCH($A32,'Smelter Look-up'!$E:$E,0)))</f>
        <v>Tin</v>
      </c>
      <c r="C32" s="186" t="str">
        <f ca="1">IF(LEN(A32)=0,"",INDEX('Smelter Look-up'!$C:$C,MATCH($A32,'Smelter Look-up'!$E:$E,0)))</f>
        <v>Mineracao Taboca S.A.</v>
      </c>
      <c r="D32" s="230"/>
      <c r="E32" s="182" t="str">
        <f ca="1">IF(ISERROR($V32),"",OFFSET('Smelter Look-up'!$D$4,$V32-4,0)&amp;"")</f>
        <v>BRAZIL</v>
      </c>
      <c r="F32" s="182" t="str">
        <f ca="1">IF(ISERROR($V32),"",OFFSET('Smelter Look-up'!$E$4,$V32-4,0))</f>
        <v>CID001173</v>
      </c>
      <c r="G32" s="182" t="str">
        <f ca="1">IF(C32=$X$4,IF(ISERROR($V32),"Enter smelter details","RMI"),IF(ISERROR($V32),"",OFFSET('Smelter Look-up'!$F$4,$V32-4,0)))</f>
        <v>RMI</v>
      </c>
      <c r="H32" s="183">
        <f ca="1">IF(ISERROR($V32),"",OFFSET('Smelter Look-up'!$G$4,$V32-4,0))</f>
        <v>0</v>
      </c>
      <c r="I32" s="184" t="str">
        <f ca="1">IF(ISERROR($V32),"",OFFSET('Smelter Look-up'!$H$4,$V32-4,0))</f>
        <v>Pirapora de Bom Jesus</v>
      </c>
      <c r="J32" s="184" t="str">
        <f ca="1">IF(ISERROR($V32),"",OFFSET('Smelter Look-up'!$I$4,$V32-4,0))</f>
        <v>São Paulo</v>
      </c>
      <c r="K32" s="224"/>
      <c r="L32" s="224"/>
      <c r="M32" s="224"/>
      <c r="N32" s="224"/>
      <c r="O32" s="224"/>
      <c r="P32" s="185"/>
      <c r="Q32" s="225"/>
      <c r="R32" s="182" t="str">
        <f ca="1">IF(ISERROR($V32),"",OFFSET('Smelter Look-up'!$C$4,$V32-4,0)&amp;"")</f>
        <v>Mineracao Taboca S.A.</v>
      </c>
      <c r="S32" s="181" t="str">
        <f t="shared" ca="1" si="2"/>
        <v>BR</v>
      </c>
      <c r="T32" s="181" t="str">
        <f ca="1">IF(B32="","",IF(ISERROR(MATCH($J32,SorP!$B$1:$B$6226,0)),"",INDIRECT("'SorP'!$A$"&amp;MATCH($S32&amp;$J32,SorP!C:C,0))))</f>
        <v>BR-SP</v>
      </c>
      <c r="U32" s="201"/>
      <c r="V32" s="226">
        <f ca="1">IF(C32="",NA(),IF(OR(C32="Smelter not listed",C32="Smelter not yet identified"),MATCH($B32&amp;$D32,'Smelter Look-up'!$J:$J,0),MATCH($B32&amp;$C32,'Smelter Look-up'!$J:$J,0)))</f>
        <v>476</v>
      </c>
      <c r="X32" s="227">
        <f t="shared" ca="1" si="3"/>
        <v>0</v>
      </c>
      <c r="AB32" s="228" t="str">
        <f t="shared" ca="1" si="4"/>
        <v>TinMineracao Taboca S.A.</v>
      </c>
    </row>
    <row r="33" spans="1:28" s="227" customFormat="1" ht="25.2">
      <c r="A33" s="181" t="s">
        <v>754</v>
      </c>
      <c r="B33" s="182" t="str">
        <f ca="1">IF(LEN(A33)=0,"",INDEX('Smelter Look-up'!$A:$A,MATCH($A33,'Smelter Look-up'!$E:$E,0)))</f>
        <v>Tin</v>
      </c>
      <c r="C33" s="186" t="str">
        <f ca="1">IF(LEN(A33)=0,"",INDEX('Smelter Look-up'!$C:$C,MATCH($A33,'Smelter Look-up'!$E:$E,0)))</f>
        <v>Minsur</v>
      </c>
      <c r="D33" s="230"/>
      <c r="E33" s="182" t="str">
        <f ca="1">IF(ISERROR($V33),"",OFFSET('Smelter Look-up'!$D$4,$V33-4,0)&amp;"")</f>
        <v>PERU</v>
      </c>
      <c r="F33" s="182" t="str">
        <f ca="1">IF(ISERROR($V33),"",OFFSET('Smelter Look-up'!$E$4,$V33-4,0))</f>
        <v>CID001182</v>
      </c>
      <c r="G33" s="182" t="str">
        <f ca="1">IF(C33=$X$4,IF(ISERROR($V33),"Enter smelter details","RMI"),IF(ISERROR($V33),"",OFFSET('Smelter Look-up'!$F$4,$V33-4,0)))</f>
        <v>RMI</v>
      </c>
      <c r="H33" s="183">
        <f ca="1">IF(ISERROR($V33),"",OFFSET('Smelter Look-up'!$G$4,$V33-4,0))</f>
        <v>0</v>
      </c>
      <c r="I33" s="184" t="str">
        <f ca="1">IF(ISERROR($V33),"",OFFSET('Smelter Look-up'!$H$4,$V33-4,0))</f>
        <v>Paracas</v>
      </c>
      <c r="J33" s="184" t="str">
        <f ca="1">IF(ISERROR($V33),"",OFFSET('Smelter Look-up'!$I$4,$V33-4,0))</f>
        <v>Ika</v>
      </c>
      <c r="K33" s="224"/>
      <c r="L33" s="224"/>
      <c r="M33" s="224"/>
      <c r="N33" s="224"/>
      <c r="O33" s="224"/>
      <c r="P33" s="185"/>
      <c r="Q33" s="225"/>
      <c r="R33" s="182" t="str">
        <f ca="1">IF(ISERROR($V33),"",OFFSET('Smelter Look-up'!$C$4,$V33-4,0)&amp;"")</f>
        <v>Minsur</v>
      </c>
      <c r="S33" s="181" t="str">
        <f t="shared" ca="1" si="2"/>
        <v>PE</v>
      </c>
      <c r="T33" s="181" t="str">
        <f ca="1">IF(B33="","",IF(ISERROR(MATCH($J33,SorP!$B$1:$B$6226,0)),"",INDIRECT("'SorP'!$A$"&amp;MATCH($S33&amp;$J33,SorP!C:C,0))))</f>
        <v>PE-ICA</v>
      </c>
      <c r="U33" s="201"/>
      <c r="V33" s="226">
        <f ca="1">IF(C33="",NA(),IF(OR(C33="Smelter not listed",C33="Smelter not yet identified"),MATCH($B33&amp;$D33,'Smelter Look-up'!$J:$J,0),MATCH($B33&amp;$C33,'Smelter Look-up'!$J:$J,0)))</f>
        <v>481</v>
      </c>
      <c r="X33" s="227">
        <f t="shared" ca="1" si="3"/>
        <v>0</v>
      </c>
      <c r="AB33" s="228" t="str">
        <f t="shared" ca="1" si="4"/>
        <v>TinMinsur</v>
      </c>
    </row>
    <row r="34" spans="1:28" s="227" customFormat="1" ht="63">
      <c r="A34" s="181" t="s">
        <v>755</v>
      </c>
      <c r="B34" s="182" t="str">
        <f ca="1">IF(LEN(A34)=0,"",INDEX('Smelter Look-up'!$A:$A,MATCH($A34,'Smelter Look-up'!$E:$E,0)))</f>
        <v>Tin</v>
      </c>
      <c r="C34" s="186" t="str">
        <f ca="1">IF(LEN(A34)=0,"",INDEX('Smelter Look-up'!$C:$C,MATCH($A34,'Smelter Look-up'!$E:$E,0)))</f>
        <v>Mitsubishi Materials Corporation</v>
      </c>
      <c r="D34" s="230"/>
      <c r="E34" s="182" t="str">
        <f ca="1">IF(ISERROR($V34),"",OFFSET('Smelter Look-up'!$D$4,$V34-4,0)&amp;"")</f>
        <v>JAPAN</v>
      </c>
      <c r="F34" s="182" t="str">
        <f ca="1">IF(ISERROR($V34),"",OFFSET('Smelter Look-up'!$E$4,$V34-4,0))</f>
        <v>CID001191</v>
      </c>
      <c r="G34" s="182" t="str">
        <f ca="1">IF(C34=$X$4,IF(ISERROR($V34),"Enter smelter details","RMI"),IF(ISERROR($V34),"",OFFSET('Smelter Look-up'!$F$4,$V34-4,0)))</f>
        <v>RMI</v>
      </c>
      <c r="H34" s="183">
        <f ca="1">IF(ISERROR($V34),"",OFFSET('Smelter Look-up'!$G$4,$V34-4,0))</f>
        <v>0</v>
      </c>
      <c r="I34" s="184" t="str">
        <f ca="1">IF(ISERROR($V34),"",OFFSET('Smelter Look-up'!$H$4,$V34-4,0))</f>
        <v>Asago</v>
      </c>
      <c r="J34" s="184" t="str">
        <f ca="1">IF(ISERROR($V34),"",OFFSET('Smelter Look-up'!$I$4,$V34-4,0))</f>
        <v>Hyôgo</v>
      </c>
      <c r="K34" s="224"/>
      <c r="L34" s="224"/>
      <c r="M34" s="224"/>
      <c r="N34" s="224"/>
      <c r="O34" s="224"/>
      <c r="P34" s="185"/>
      <c r="Q34" s="225"/>
      <c r="R34" s="182" t="str">
        <f ca="1">IF(ISERROR($V34),"",OFFSET('Smelter Look-up'!$C$4,$V34-4,0)&amp;"")</f>
        <v>Mitsubishi Materials Corporation</v>
      </c>
      <c r="S34" s="181" t="str">
        <f t="shared" ca="1" si="2"/>
        <v>JP</v>
      </c>
      <c r="T34" s="181" t="str">
        <f ca="1">IF(B34="","",IF(ISERROR(MATCH($J34,SorP!$B$1:$B$6226,0)),"",INDIRECT("'SorP'!$A$"&amp;MATCH($S34&amp;$J34,SorP!C:C,0))))</f>
        <v>JP-28</v>
      </c>
      <c r="U34" s="201"/>
      <c r="V34" s="226">
        <f ca="1">IF(C34="",NA(),IF(OR(C34="Smelter not listed",C34="Smelter not yet identified"),MATCH($B34&amp;$D34,'Smelter Look-up'!$J:$J,0),MATCH($B34&amp;$C34,'Smelter Look-up'!$J:$J,0)))</f>
        <v>482</v>
      </c>
      <c r="X34" s="227">
        <f t="shared" ca="1" si="3"/>
        <v>0</v>
      </c>
      <c r="AB34" s="228" t="str">
        <f t="shared" ca="1" si="4"/>
        <v>TinMitsubishi Materials Corporation</v>
      </c>
    </row>
    <row r="35" spans="1:28" s="227" customFormat="1" ht="50.4">
      <c r="A35" s="181" t="s">
        <v>758</v>
      </c>
      <c r="B35" s="182" t="str">
        <f ca="1">IF(LEN(A35)=0,"",INDEX('Smelter Look-up'!$A:$A,MATCH($A35,'Smelter Look-up'!$E:$E,0)))</f>
        <v>Tin</v>
      </c>
      <c r="C35" s="186" t="str">
        <f ca="1">IF(LEN(A35)=0,"",INDEX('Smelter Look-up'!$C:$C,MATCH($A35,'Smelter Look-up'!$E:$E,0)))</f>
        <v>Operaciones Metalurgicas S.A.</v>
      </c>
      <c r="D35" s="230"/>
      <c r="E35" s="182" t="str">
        <f ca="1">IF(ISERROR($V35),"",OFFSET('Smelter Look-up'!$D$4,$V35-4,0)&amp;"")</f>
        <v>BOLIVIA (PLURINATIONAL STATE OF)</v>
      </c>
      <c r="F35" s="182" t="str">
        <f ca="1">IF(ISERROR($V35),"",OFFSET('Smelter Look-up'!$E$4,$V35-4,0))</f>
        <v>CID001337</v>
      </c>
      <c r="G35" s="182" t="str">
        <f ca="1">IF(C35=$X$4,IF(ISERROR($V35),"Enter smelter details","RMI"),IF(ISERROR($V35),"",OFFSET('Smelter Look-up'!$F$4,$V35-4,0)))</f>
        <v>RMI</v>
      </c>
      <c r="H35" s="183">
        <f ca="1">IF(ISERROR($V35),"",OFFSET('Smelter Look-up'!$G$4,$V35-4,0))</f>
        <v>0</v>
      </c>
      <c r="I35" s="184" t="str">
        <f ca="1">IF(ISERROR($V35),"",OFFSET('Smelter Look-up'!$H$4,$V35-4,0))</f>
        <v>Oruro</v>
      </c>
      <c r="J35" s="184" t="str">
        <f ca="1">IF(ISERROR($V35),"",OFFSET('Smelter Look-up'!$I$4,$V35-4,0))</f>
        <v>Oruro</v>
      </c>
      <c r="K35" s="224"/>
      <c r="L35" s="224"/>
      <c r="M35" s="224"/>
      <c r="N35" s="224"/>
      <c r="O35" s="224"/>
      <c r="P35" s="185"/>
      <c r="Q35" s="225"/>
      <c r="R35" s="182" t="str">
        <f ca="1">IF(ISERROR($V35),"",OFFSET('Smelter Look-up'!$C$4,$V35-4,0)&amp;"")</f>
        <v>Operaciones Metalurgicas S.A.</v>
      </c>
      <c r="S35" s="181" t="str">
        <f t="shared" ca="1" si="2"/>
        <v>BO</v>
      </c>
      <c r="T35" s="181" t="str">
        <f ca="1">IF(B35="","",IF(ISERROR(MATCH($J35,SorP!$B$1:$B$6226,0)),"",INDIRECT("'SorP'!$A$"&amp;MATCH($S35&amp;$J35,SorP!C:C,0))))</f>
        <v>BO-O</v>
      </c>
      <c r="U35" s="201"/>
      <c r="V35" s="226">
        <f ca="1">IF(C35="",NA(),IF(OR(C35="Smelter not listed",C35="Smelter not yet identified"),MATCH($B35&amp;$D35,'Smelter Look-up'!$J:$J,0),MATCH($B35&amp;$C35,'Smelter Look-up'!$J:$J,0)))</f>
        <v>493</v>
      </c>
      <c r="X35" s="227">
        <f t="shared" ca="1" si="3"/>
        <v>0</v>
      </c>
      <c r="AB35" s="228" t="str">
        <f t="shared" ca="1" si="4"/>
        <v>TinOperaciones Metalurgicas S.A.</v>
      </c>
    </row>
    <row r="36" spans="1:28" s="227" customFormat="1" ht="50.4">
      <c r="A36" s="181" t="s">
        <v>759</v>
      </c>
      <c r="B36" s="182" t="str">
        <f ca="1">IF(LEN(A36)=0,"",INDEX('Smelter Look-up'!$A:$A,MATCH($A36,'Smelter Look-up'!$E:$E,0)))</f>
        <v>Tin</v>
      </c>
      <c r="C36" s="186" t="str">
        <f ca="1">IF(LEN(A36)=0,"",INDEX('Smelter Look-up'!$C:$C,MATCH($A36,'Smelter Look-up'!$E:$E,0)))</f>
        <v>PT Mitra Stania Prima</v>
      </c>
      <c r="D36" s="230"/>
      <c r="E36" s="182" t="str">
        <f ca="1">IF(ISERROR($V36),"",OFFSET('Smelter Look-up'!$D$4,$V36-4,0)&amp;"")</f>
        <v>INDONESIA</v>
      </c>
      <c r="F36" s="182" t="str">
        <f ca="1">IF(ISERROR($V36),"",OFFSET('Smelter Look-up'!$E$4,$V36-4,0))</f>
        <v>CID001453</v>
      </c>
      <c r="G36" s="182" t="str">
        <f ca="1">IF(C36=$X$4,IF(ISERROR($V36),"Enter smelter details","RMI"),IF(ISERROR($V36),"",OFFSET('Smelter Look-up'!$F$4,$V36-4,0)))</f>
        <v>RMI</v>
      </c>
      <c r="H36" s="183">
        <f ca="1">IF(ISERROR($V36),"",OFFSET('Smelter Look-up'!$G$4,$V36-4,0))</f>
        <v>0</v>
      </c>
      <c r="I36" s="184" t="str">
        <f ca="1">IF(ISERROR($V36),"",OFFSET('Smelter Look-up'!$H$4,$V36-4,0))</f>
        <v>Sungailiat</v>
      </c>
      <c r="J36" s="184" t="str">
        <f ca="1">IF(ISERROR($V36),"",OFFSET('Smelter Look-up'!$I$4,$V36-4,0))</f>
        <v>Kepulauan Bangka Belitung</v>
      </c>
      <c r="K36" s="224"/>
      <c r="L36" s="224"/>
      <c r="M36" s="224"/>
      <c r="N36" s="224"/>
      <c r="O36" s="224"/>
      <c r="P36" s="185"/>
      <c r="Q36" s="225"/>
      <c r="R36" s="182" t="str">
        <f ca="1">IF(ISERROR($V36),"",OFFSET('Smelter Look-up'!$C$4,$V36-4,0)&amp;"")</f>
        <v>PT Mitra Stania Prima</v>
      </c>
      <c r="S36" s="181" t="str">
        <f t="shared" ca="1" si="2"/>
        <v>ID</v>
      </c>
      <c r="T36" s="181" t="str">
        <f ca="1">IF(B36="","",IF(ISERROR(MATCH($J36,SorP!$B$1:$B$6226,0)),"",INDIRECT("'SorP'!$A$"&amp;MATCH($S36&amp;$J36,SorP!C:C,0))))</f>
        <v>ID-BB</v>
      </c>
      <c r="U36" s="201"/>
      <c r="V36" s="226">
        <f ca="1">IF(C36="",NA(),IF(OR(C36="Smelter not listed",C36="Smelter not yet identified"),MATCH($B36&amp;$D36,'Smelter Look-up'!$J:$J,0),MATCH($B36&amp;$C36,'Smelter Look-up'!$J:$J,0)))</f>
        <v>502</v>
      </c>
      <c r="X36" s="227">
        <f t="shared" ca="1" si="3"/>
        <v>0</v>
      </c>
      <c r="AB36" s="228" t="str">
        <f t="shared" ca="1" si="4"/>
        <v>TinPT Mitra Stania Prima</v>
      </c>
    </row>
    <row r="37" spans="1:28" s="227" customFormat="1" ht="50.4">
      <c r="A37" s="181" t="s">
        <v>777</v>
      </c>
      <c r="B37" s="182" t="str">
        <f ca="1">IF(LEN(A37)=0,"",INDEX('Smelter Look-up'!$A:$A,MATCH($A37,'Smelter Look-up'!$E:$E,0)))</f>
        <v>Tin</v>
      </c>
      <c r="C37" s="186" t="str">
        <f ca="1">IF(LEN(A37)=0,"",INDEX('Smelter Look-up'!$C:$C,MATCH($A37,'Smelter Look-up'!$E:$E,0)))</f>
        <v>PT Timah Tbk Kundur</v>
      </c>
      <c r="D37" s="230"/>
      <c r="E37" s="182" t="str">
        <f ca="1">IF(ISERROR($V37),"",OFFSET('Smelter Look-up'!$D$4,$V37-4,0)&amp;"")</f>
        <v>INDONESIA</v>
      </c>
      <c r="F37" s="182" t="str">
        <f ca="1">IF(ISERROR($V37),"",OFFSET('Smelter Look-up'!$E$4,$V37-4,0))</f>
        <v>CID001477</v>
      </c>
      <c r="G37" s="182" t="str">
        <f ca="1">IF(C37=$X$4,IF(ISERROR($V37),"Enter smelter details","RMI"),IF(ISERROR($V37),"",OFFSET('Smelter Look-up'!$F$4,$V37-4,0)))</f>
        <v>RMI</v>
      </c>
      <c r="H37" s="183">
        <f ca="1">IF(ISERROR($V37),"",OFFSET('Smelter Look-up'!$G$4,$V37-4,0))</f>
        <v>0</v>
      </c>
      <c r="I37" s="184" t="str">
        <f ca="1">IF(ISERROR($V37),"",OFFSET('Smelter Look-up'!$H$4,$V37-4,0))</f>
        <v>Kundur</v>
      </c>
      <c r="J37" s="184" t="str">
        <f ca="1">IF(ISERROR($V37),"",OFFSET('Smelter Look-up'!$I$4,$V37-4,0))</f>
        <v>Riau</v>
      </c>
      <c r="K37" s="224"/>
      <c r="L37" s="224"/>
      <c r="M37" s="224"/>
      <c r="N37" s="224"/>
      <c r="O37" s="224"/>
      <c r="P37" s="185"/>
      <c r="Q37" s="225"/>
      <c r="R37" s="182" t="str">
        <f ca="1">IF(ISERROR($V37),"",OFFSET('Smelter Look-up'!$C$4,$V37-4,0)&amp;"")</f>
        <v>PT Timah Tbk Kundur</v>
      </c>
      <c r="S37" s="181" t="str">
        <f t="shared" ca="1" si="2"/>
        <v>ID</v>
      </c>
      <c r="T37" s="181" t="str">
        <f ca="1">IF(B37="","",IF(ISERROR(MATCH($J37,SorP!$B$1:$B$6226,0)),"",INDIRECT("'SorP'!$A$"&amp;MATCH($S37&amp;$J37,SorP!C:C,0))))</f>
        <v>ID-RI</v>
      </c>
      <c r="U37" s="201"/>
      <c r="V37" s="226">
        <f ca="1">IF(C37="",NA(),IF(OR(C37="Smelter not listed",C37="Smelter not yet identified"),MATCH($B37&amp;$D37,'Smelter Look-up'!$J:$J,0),MATCH($B37&amp;$C37,'Smelter Look-up'!$J:$J,0)))</f>
        <v>509</v>
      </c>
      <c r="X37" s="227">
        <f t="shared" ca="1" si="3"/>
        <v>0</v>
      </c>
      <c r="AB37" s="228" t="str">
        <f t="shared" ca="1" si="4"/>
        <v>TinPT Timah Tbk Kundur</v>
      </c>
    </row>
    <row r="38" spans="1:28" s="227" customFormat="1" ht="50.4">
      <c r="A38" s="181" t="s">
        <v>760</v>
      </c>
      <c r="B38" s="182" t="str">
        <f ca="1">IF(LEN(A38)=0,"",INDEX('Smelter Look-up'!$A:$A,MATCH($A38,'Smelter Look-up'!$E:$E,0)))</f>
        <v>Tin</v>
      </c>
      <c r="C38" s="186" t="str">
        <f ca="1">IF(LEN(A38)=0,"",INDEX('Smelter Look-up'!$C:$C,MATCH($A38,'Smelter Look-up'!$E:$E,0)))</f>
        <v>PT Timah Tbk Mentok</v>
      </c>
      <c r="D38" s="230"/>
      <c r="E38" s="182" t="str">
        <f ca="1">IF(ISERROR($V38),"",OFFSET('Smelter Look-up'!$D$4,$V38-4,0)&amp;"")</f>
        <v>INDONESIA</v>
      </c>
      <c r="F38" s="182" t="str">
        <f ca="1">IF(ISERROR($V38),"",OFFSET('Smelter Look-up'!$E$4,$V38-4,0))</f>
        <v>CID001482</v>
      </c>
      <c r="G38" s="182" t="str">
        <f ca="1">IF(C38=$X$4,IF(ISERROR($V38),"Enter smelter details","RMI"),IF(ISERROR($V38),"",OFFSET('Smelter Look-up'!$F$4,$V38-4,0)))</f>
        <v>RMI</v>
      </c>
      <c r="H38" s="183">
        <f ca="1">IF(ISERROR($V38),"",OFFSET('Smelter Look-up'!$G$4,$V38-4,0))</f>
        <v>0</v>
      </c>
      <c r="I38" s="184" t="str">
        <f ca="1">IF(ISERROR($V38),"",OFFSET('Smelter Look-up'!$H$4,$V38-4,0))</f>
        <v>Mentok</v>
      </c>
      <c r="J38" s="184" t="str">
        <f ca="1">IF(ISERROR($V38),"",OFFSET('Smelter Look-up'!$I$4,$V38-4,0))</f>
        <v>Kepulauan Bangka Belitung</v>
      </c>
      <c r="K38" s="224"/>
      <c r="L38" s="224"/>
      <c r="M38" s="224"/>
      <c r="N38" s="224"/>
      <c r="O38" s="224"/>
      <c r="P38" s="185"/>
      <c r="Q38" s="225"/>
      <c r="R38" s="182" t="str">
        <f ca="1">IF(ISERROR($V38),"",OFFSET('Smelter Look-up'!$C$4,$V38-4,0)&amp;"")</f>
        <v>PT Timah Tbk Mentok</v>
      </c>
      <c r="S38" s="181" t="str">
        <f t="shared" ref="S38:S68" ca="1" si="5">IF(B38="","",IF(ISERROR(MATCH($E38,CL,0)),"Unknown",INDIRECT("'C'!$A$"&amp;MATCH($E38,CL,0)+1)))</f>
        <v>ID</v>
      </c>
      <c r="T38" s="181" t="str">
        <f ca="1">IF(B38="","",IF(ISERROR(MATCH($J38,SorP!$B$1:$B$6226,0)),"",INDIRECT("'SorP'!$A$"&amp;MATCH($S38&amp;$J38,SorP!C:C,0))))</f>
        <v>ID-BB</v>
      </c>
      <c r="U38" s="201"/>
      <c r="V38" s="226">
        <f ca="1">IF(C38="",NA(),IF(OR(C38="Smelter not listed",C38="Smelter not yet identified"),MATCH($B38&amp;$D38,'Smelter Look-up'!$J:$J,0),MATCH($B38&amp;$C38,'Smelter Look-up'!$J:$J,0)))</f>
        <v>510</v>
      </c>
      <c r="X38" s="227">
        <f t="shared" ref="X38:X68" ca="1" si="6">IF(AND(C38="Smelter not listed",OR(LEN(D38)=0,LEN(E38)=0)),1,0)</f>
        <v>0</v>
      </c>
      <c r="AB38" s="228" t="str">
        <f t="shared" ref="AB38:AB68" ca="1" si="7">B38&amp;C38</f>
        <v>TinPT Timah Tbk Mentok</v>
      </c>
    </row>
    <row r="39" spans="1:28" s="227" customFormat="1" ht="25.2">
      <c r="A39" s="181" t="s">
        <v>763</v>
      </c>
      <c r="B39" s="182" t="str">
        <f ca="1">IF(LEN(A39)=0,"",INDEX('Smelter Look-up'!$A:$A,MATCH($A39,'Smelter Look-up'!$E:$E,0)))</f>
        <v>Tin</v>
      </c>
      <c r="C39" s="186" t="str">
        <f ca="1">IF(LEN(A39)=0,"",INDEX('Smelter Look-up'!$C:$C,MATCH($A39,'Smelter Look-up'!$E:$E,0)))</f>
        <v>Thaisarco</v>
      </c>
      <c r="D39" s="230"/>
      <c r="E39" s="182" t="str">
        <f ca="1">IF(ISERROR($V39),"",OFFSET('Smelter Look-up'!$D$4,$V39-4,0)&amp;"")</f>
        <v>THAILAND</v>
      </c>
      <c r="F39" s="182" t="str">
        <f ca="1">IF(ISERROR($V39),"",OFFSET('Smelter Look-up'!$E$4,$V39-4,0))</f>
        <v>CID001898</v>
      </c>
      <c r="G39" s="182" t="str">
        <f ca="1">IF(C39=$X$4,IF(ISERROR($V39),"Enter smelter details","RMI"),IF(ISERROR($V39),"",OFFSET('Smelter Look-up'!$F$4,$V39-4,0)))</f>
        <v>RMI</v>
      </c>
      <c r="H39" s="183">
        <f ca="1">IF(ISERROR($V39),"",OFFSET('Smelter Look-up'!$G$4,$V39-4,0))</f>
        <v>0</v>
      </c>
      <c r="I39" s="184" t="str">
        <f ca="1">IF(ISERROR($V39),"",OFFSET('Smelter Look-up'!$H$4,$V39-4,0))</f>
        <v>Amphur Muang</v>
      </c>
      <c r="J39" s="184" t="str">
        <f ca="1">IF(ISERROR($V39),"",OFFSET('Smelter Look-up'!$I$4,$V39-4,0))</f>
        <v>Phuket</v>
      </c>
      <c r="K39" s="224"/>
      <c r="L39" s="224"/>
      <c r="M39" s="224"/>
      <c r="N39" s="224"/>
      <c r="O39" s="224"/>
      <c r="P39" s="185"/>
      <c r="Q39" s="225"/>
      <c r="R39" s="182" t="str">
        <f ca="1">IF(ISERROR($V39),"",OFFSET('Smelter Look-up'!$C$4,$V39-4,0)&amp;"")</f>
        <v>Thaisarco</v>
      </c>
      <c r="S39" s="181" t="str">
        <f t="shared" ca="1" si="5"/>
        <v>TH</v>
      </c>
      <c r="T39" s="181" t="str">
        <f ca="1">IF(B39="","",IF(ISERROR(MATCH($J39,SorP!$B$1:$B$6226,0)),"",INDIRECT("'SorP'!$A$"&amp;MATCH($S39&amp;$J39,SorP!C:C,0))))</f>
        <v>TH-83</v>
      </c>
      <c r="U39" s="201"/>
      <c r="V39" s="226">
        <f ca="1">IF(C39="",NA(),IF(OR(C39="Smelter not listed",C39="Smelter not yet identified"),MATCH($B39&amp;$D39,'Smelter Look-up'!$J:$J,0),MATCH($B39&amp;$C39,'Smelter Look-up'!$J:$J,0)))</f>
        <v>521</v>
      </c>
      <c r="X39" s="227">
        <f t="shared" ca="1" si="6"/>
        <v>0</v>
      </c>
      <c r="AB39" s="228" t="str">
        <f t="shared" ca="1" si="7"/>
        <v>TinThaisarco</v>
      </c>
    </row>
    <row r="40" spans="1:28" s="227" customFormat="1" ht="75.599999999999994">
      <c r="A40" s="181" t="s">
        <v>764</v>
      </c>
      <c r="B40" s="182" t="str">
        <f ca="1">IF(LEN(A40)=0,"",INDEX('Smelter Look-up'!$A:$A,MATCH($A40,'Smelter Look-up'!$E:$E,0)))</f>
        <v>Tin</v>
      </c>
      <c r="C40" s="186" t="str">
        <f ca="1">IF(LEN(A40)=0,"",INDEX('Smelter Look-up'!$C:$C,MATCH($A40,'Smelter Look-up'!$E:$E,0)))</f>
        <v>White Solder Metalurgia e Mineracao Ltda.</v>
      </c>
      <c r="D40" s="230"/>
      <c r="E40" s="182" t="str">
        <f ca="1">IF(ISERROR($V40),"",OFFSET('Smelter Look-up'!$D$4,$V40-4,0)&amp;"")</f>
        <v>BRAZIL</v>
      </c>
      <c r="F40" s="182" t="str">
        <f ca="1">IF(ISERROR($V40),"",OFFSET('Smelter Look-up'!$E$4,$V40-4,0))</f>
        <v>CID002036</v>
      </c>
      <c r="G40" s="182" t="str">
        <f ca="1">IF(C40=$X$4,IF(ISERROR($V40),"Enter smelter details","RMI"),IF(ISERROR($V40),"",OFFSET('Smelter Look-up'!$F$4,$V40-4,0)))</f>
        <v>RMI</v>
      </c>
      <c r="H40" s="183">
        <f ca="1">IF(ISERROR($V40),"",OFFSET('Smelter Look-up'!$G$4,$V40-4,0))</f>
        <v>0</v>
      </c>
      <c r="I40" s="184" t="str">
        <f ca="1">IF(ISERROR($V40),"",OFFSET('Smelter Look-up'!$H$4,$V40-4,0))</f>
        <v>Ariquemes</v>
      </c>
      <c r="J40" s="184" t="str">
        <f ca="1">IF(ISERROR($V40),"",OFFSET('Smelter Look-up'!$I$4,$V40-4,0))</f>
        <v>Rondônia</v>
      </c>
      <c r="K40" s="224"/>
      <c r="L40" s="224"/>
      <c r="M40" s="224"/>
      <c r="N40" s="224"/>
      <c r="O40" s="224"/>
      <c r="P40" s="185"/>
      <c r="Q40" s="225"/>
      <c r="R40" s="182" t="str">
        <f ca="1">IF(ISERROR($V40),"",OFFSET('Smelter Look-up'!$C$4,$V40-4,0)&amp;"")</f>
        <v>White Solder Metalurgia e Mineracao Ltda.</v>
      </c>
      <c r="S40" s="181" t="str">
        <f t="shared" ca="1" si="5"/>
        <v>BR</v>
      </c>
      <c r="T40" s="181" t="str">
        <f ca="1">IF(B40="","",IF(ISERROR(MATCH($J40,SorP!$B$1:$B$6226,0)),"",INDIRECT("'SorP'!$A$"&amp;MATCH($S40&amp;$J40,SorP!C:C,0))))</f>
        <v>BR-RO</v>
      </c>
      <c r="U40" s="201"/>
      <c r="V40" s="226">
        <f ca="1">IF(C40="",NA(),IF(OR(C40="Smelter not listed",C40="Smelter not yet identified"),MATCH($B40&amp;$D40,'Smelter Look-up'!$J:$J,0),MATCH($B40&amp;$C40,'Smelter Look-up'!$J:$J,0)))</f>
        <v>530</v>
      </c>
      <c r="X40" s="227">
        <f t="shared" ca="1" si="6"/>
        <v>0</v>
      </c>
      <c r="AB40" s="228" t="str">
        <f t="shared" ca="1" si="7"/>
        <v>TinWhite Solder Metalurgia e Mineracao Ltda.</v>
      </c>
    </row>
    <row r="41" spans="1:28" s="227" customFormat="1" ht="37.799999999999997">
      <c r="A41" s="181" t="s">
        <v>1772</v>
      </c>
      <c r="B41" s="182" t="str">
        <f ca="1">IF(LEN(A41)=0,"",INDEX('Smelter Look-up'!$A:$A,MATCH($A41,'Smelter Look-up'!$E:$E,0)))</f>
        <v>Tin</v>
      </c>
      <c r="C41" s="186" t="str">
        <f ca="1">IF(LEN(A41)=0,"",INDEX('Smelter Look-up'!$C:$C,MATCH($A41,'Smelter Look-up'!$E:$E,0)))</f>
        <v>Aurubis Beerse</v>
      </c>
      <c r="D41" s="230"/>
      <c r="E41" s="182" t="str">
        <f ca="1">IF(ISERROR($V41),"",OFFSET('Smelter Look-up'!$D$4,$V41-4,0)&amp;"")</f>
        <v>BELGIUM</v>
      </c>
      <c r="F41" s="182" t="str">
        <f ca="1">IF(ISERROR($V41),"",OFFSET('Smelter Look-up'!$E$4,$V41-4,0))</f>
        <v>CID002773</v>
      </c>
      <c r="G41" s="182" t="str">
        <f ca="1">IF(C41=$X$4,IF(ISERROR($V41),"Enter smelter details","RMI"),IF(ISERROR($V41),"",OFFSET('Smelter Look-up'!$F$4,$V41-4,0)))</f>
        <v>RMI</v>
      </c>
      <c r="H41" s="183">
        <f ca="1">IF(ISERROR($V41),"",OFFSET('Smelter Look-up'!$G$4,$V41-4,0))</f>
        <v>0</v>
      </c>
      <c r="I41" s="184" t="str">
        <f ca="1">IF(ISERROR($V41),"",OFFSET('Smelter Look-up'!$H$4,$V41-4,0))</f>
        <v>Beerse</v>
      </c>
      <c r="J41" s="184" t="str">
        <f ca="1">IF(ISERROR($V41),"",OFFSET('Smelter Look-up'!$I$4,$V41-4,0))</f>
        <v>Antwerpen</v>
      </c>
      <c r="K41" s="224"/>
      <c r="L41" s="224"/>
      <c r="M41" s="224"/>
      <c r="N41" s="224"/>
      <c r="O41" s="224"/>
      <c r="P41" s="185"/>
      <c r="Q41" s="225"/>
      <c r="R41" s="182" t="str">
        <f ca="1">IF(ISERROR($V41),"",OFFSET('Smelter Look-up'!$C$4,$V41-4,0)&amp;"")</f>
        <v>Aurubis Beerse</v>
      </c>
      <c r="S41" s="181" t="str">
        <f t="shared" ca="1" si="5"/>
        <v>BE</v>
      </c>
      <c r="T41" s="181" t="str">
        <f ca="1">IF(B41="","",IF(ISERROR(MATCH($J41,SorP!$B$1:$B$6226,0)),"",INDIRECT("'SorP'!$A$"&amp;MATCH($S41&amp;$J41,SorP!C:C,0))))</f>
        <v>BE-VAN</v>
      </c>
      <c r="U41" s="201"/>
      <c r="V41" s="226">
        <f ca="1">IF(C41="",NA(),IF(OR(C41="Smelter not listed",C41="Smelter not yet identified"),MATCH($B41&amp;$D41,'Smelter Look-up'!$J:$J,0),MATCH($B41&amp;$C41,'Smelter Look-up'!$J:$J,0)))</f>
        <v>404</v>
      </c>
      <c r="X41" s="227">
        <f t="shared" ca="1" si="6"/>
        <v>0</v>
      </c>
      <c r="AB41" s="228" t="str">
        <f t="shared" ca="1" si="7"/>
        <v>TinAurubis Beerse</v>
      </c>
    </row>
    <row r="42" spans="1:28" s="227" customFormat="1" ht="50.4">
      <c r="A42" s="181" t="s">
        <v>15350</v>
      </c>
      <c r="B42" s="182" t="str">
        <f ca="1">IF(LEN(A42)=0,"",INDEX('Smelter Look-up'!$A:$A,MATCH($A42,'Smelter Look-up'!$E:$E,0)))</f>
        <v>Tin</v>
      </c>
      <c r="C42" s="186" t="str">
        <f ca="1">IF(LEN(A42)=0,"",INDEX('Smelter Look-up'!$C:$C,MATCH($A42,'Smelter Look-up'!$E:$E,0)))</f>
        <v>PT Bangka Prima Tin</v>
      </c>
      <c r="D42" s="230"/>
      <c r="E42" s="182" t="str">
        <f ca="1">IF(ISERROR($V42),"",OFFSET('Smelter Look-up'!$D$4,$V42-4,0)&amp;"")</f>
        <v>INDONESIA</v>
      </c>
      <c r="F42" s="182" t="str">
        <f ca="1">IF(ISERROR($V42),"",OFFSET('Smelter Look-up'!$E$4,$V42-4,0))</f>
        <v>CID002776</v>
      </c>
      <c r="G42" s="182" t="str">
        <f ca="1">IF(C42=$X$4,IF(ISERROR($V42),"Enter smelter details","RMI"),IF(ISERROR($V42),"",OFFSET('Smelter Look-up'!$F$4,$V42-4,0)))</f>
        <v>RMI</v>
      </c>
      <c r="H42" s="183">
        <f ca="1">IF(ISERROR($V42),"",OFFSET('Smelter Look-up'!$G$4,$V42-4,0))</f>
        <v>0</v>
      </c>
      <c r="I42" s="184" t="str">
        <f ca="1">IF(ISERROR($V42),"",OFFSET('Smelter Look-up'!$H$4,$V42-4,0))</f>
        <v>Air Mesu</v>
      </c>
      <c r="J42" s="184" t="str">
        <f ca="1">IF(ISERROR($V42),"",OFFSET('Smelter Look-up'!$I$4,$V42-4,0))</f>
        <v>Kepulauan Bangka Belitung</v>
      </c>
      <c r="K42" s="224"/>
      <c r="L42" s="224"/>
      <c r="M42" s="224"/>
      <c r="N42" s="224"/>
      <c r="O42" s="224"/>
      <c r="P42" s="185"/>
      <c r="Q42" s="225"/>
      <c r="R42" s="182" t="str">
        <f ca="1">IF(ISERROR($V42),"",OFFSET('Smelter Look-up'!$C$4,$V42-4,0)&amp;"")</f>
        <v>PT Bangka Prima Tin</v>
      </c>
      <c r="S42" s="181" t="str">
        <f t="shared" ca="1" si="5"/>
        <v>ID</v>
      </c>
      <c r="T42" s="181" t="str">
        <f ca="1">IF(B42="","",IF(ISERROR(MATCH($J42,SorP!$B$1:$B$6226,0)),"",INDIRECT("'SorP'!$A$"&amp;MATCH($S42&amp;$J42,SorP!C:C,0))))</f>
        <v>ID-BB</v>
      </c>
      <c r="U42" s="201"/>
      <c r="V42" s="226">
        <f ca="1">IF(C42="",NA(),IF(OR(C42="Smelter not listed",C42="Smelter not yet identified"),MATCH($B42&amp;$D42,'Smelter Look-up'!$J:$J,0),MATCH($B42&amp;$C42,'Smelter Look-up'!$J:$J,0)))</f>
        <v>500</v>
      </c>
      <c r="X42" s="227">
        <f t="shared" ca="1" si="6"/>
        <v>0</v>
      </c>
      <c r="AB42" s="228" t="str">
        <f t="shared" ca="1" si="7"/>
        <v>TinPT Bangka Prima Tin</v>
      </c>
    </row>
    <row r="43" spans="1:28" s="227" customFormat="1" ht="63">
      <c r="A43" s="181" t="s">
        <v>13775</v>
      </c>
      <c r="B43" s="182" t="str">
        <f ca="1">IF(LEN(A43)=0,"",INDEX('Smelter Look-up'!$A:$A,MATCH($A43,'Smelter Look-up'!$E:$E,0)))</f>
        <v>Tin</v>
      </c>
      <c r="C43" s="186" t="str">
        <f ca="1">IF(LEN(A43)=0,"",INDEX('Smelter Look-up'!$C:$C,MATCH($A43,'Smelter Look-up'!$E:$E,0)))</f>
        <v>PT Mitra Sukses Globalindo</v>
      </c>
      <c r="D43" s="230"/>
      <c r="E43" s="182" t="str">
        <f ca="1">IF(ISERROR($V43),"",OFFSET('Smelter Look-up'!$D$4,$V43-4,0)&amp;"")</f>
        <v>INDONESIA</v>
      </c>
      <c r="F43" s="182" t="str">
        <f ca="1">IF(ISERROR($V43),"",OFFSET('Smelter Look-up'!$E$4,$V43-4,0))</f>
        <v>CID003449</v>
      </c>
      <c r="G43" s="182" t="str">
        <f ca="1">IF(C43=$X$4,IF(ISERROR($V43),"Enter smelter details","RMI"),IF(ISERROR($V43),"",OFFSET('Smelter Look-up'!$F$4,$V43-4,0)))</f>
        <v>RMI</v>
      </c>
      <c r="H43" s="183">
        <f ca="1">IF(ISERROR($V43),"",OFFSET('Smelter Look-up'!$G$4,$V43-4,0))</f>
        <v>0</v>
      </c>
      <c r="I43" s="184" t="str">
        <f ca="1">IF(ISERROR($V43),"",OFFSET('Smelter Look-up'!$H$4,$V43-4,0))</f>
        <v>Pangkalpinang</v>
      </c>
      <c r="J43" s="184" t="str">
        <f ca="1">IF(ISERROR($V43),"",OFFSET('Smelter Look-up'!$I$4,$V43-4,0))</f>
        <v>Kepulauan Bangka Belitung</v>
      </c>
      <c r="K43" s="224"/>
      <c r="L43" s="224"/>
      <c r="M43" s="224"/>
      <c r="N43" s="224"/>
      <c r="O43" s="224"/>
      <c r="P43" s="185"/>
      <c r="Q43" s="225"/>
      <c r="R43" s="182" t="str">
        <f ca="1">IF(ISERROR($V43),"",OFFSET('Smelter Look-up'!$C$4,$V43-4,0)&amp;"")</f>
        <v>PT Mitra Sukses Globalindo</v>
      </c>
      <c r="S43" s="181" t="str">
        <f t="shared" ca="1" si="5"/>
        <v>ID</v>
      </c>
      <c r="T43" s="181" t="str">
        <f ca="1">IF(B43="","",IF(ISERROR(MATCH($J43,SorP!$B$1:$B$6226,0)),"",INDIRECT("'SorP'!$A$"&amp;MATCH($S43&amp;$J43,SorP!C:C,0))))</f>
        <v>ID-BB</v>
      </c>
      <c r="U43" s="201"/>
      <c r="V43" s="226">
        <f ca="1">IF(C43="",NA(),IF(OR(C43="Smelter not listed",C43="Smelter not yet identified"),MATCH($B43&amp;$D43,'Smelter Look-up'!$J:$J,0),MATCH($B43&amp;$C43,'Smelter Look-up'!$J:$J,0)))</f>
        <v>503</v>
      </c>
      <c r="X43" s="227">
        <f t="shared" ca="1" si="6"/>
        <v>0</v>
      </c>
      <c r="AB43" s="228" t="str">
        <f t="shared" ca="1" si="7"/>
        <v>TinPT Mitra Sukses Globalindo</v>
      </c>
    </row>
    <row r="44" spans="1:28" s="227" customFormat="1" ht="113.4">
      <c r="A44" s="181" t="s">
        <v>15635</v>
      </c>
      <c r="B44" s="182" t="str">
        <f ca="1">IF(LEN(A44)=0,"",INDEX('Smelter Look-up'!$A:$A,MATCH($A44,'Smelter Look-up'!$E:$E,0)))</f>
        <v>Tin</v>
      </c>
      <c r="C44" s="186" t="str">
        <f ca="1">IF(LEN(A44)=0,"",INDEX('Smelter Look-up'!$C:$C,MATCH($A44,'Smelter Look-up'!$E:$E,0)))</f>
        <v>Malaysia Smelting Corporation Berhad (Port Klang)</v>
      </c>
      <c r="D44" s="230"/>
      <c r="E44" s="182" t="str">
        <f ca="1">IF(ISERROR($V44),"",OFFSET('Smelter Look-up'!$D$4,$V44-4,0)&amp;"")</f>
        <v>MALAYSIA</v>
      </c>
      <c r="F44" s="182" t="str">
        <f ca="1">IF(ISERROR($V44),"",OFFSET('Smelter Look-up'!$E$4,$V44-4,0))</f>
        <v>CID004434</v>
      </c>
      <c r="G44" s="182" t="str">
        <f ca="1">IF(C44=$X$4,IF(ISERROR($V44),"Enter smelter details","RMI"),IF(ISERROR($V44),"",OFFSET('Smelter Look-up'!$F$4,$V44-4,0)))</f>
        <v>RMI</v>
      </c>
      <c r="H44" s="183">
        <f ca="1">IF(ISERROR($V44),"",OFFSET('Smelter Look-up'!$G$4,$V44-4,0))</f>
        <v>0</v>
      </c>
      <c r="I44" s="184" t="str">
        <f ca="1">IF(ISERROR($V44),"",OFFSET('Smelter Look-up'!$H$4,$V44-4,0))</f>
        <v>Port Klang</v>
      </c>
      <c r="J44" s="184" t="str">
        <f ca="1">IF(ISERROR($V44),"",OFFSET('Smelter Look-up'!$I$4,$V44-4,0))</f>
        <v>Selangor</v>
      </c>
      <c r="K44" s="224"/>
      <c r="L44" s="224"/>
      <c r="M44" s="224"/>
      <c r="N44" s="224"/>
      <c r="O44" s="224"/>
      <c r="P44" s="185"/>
      <c r="Q44" s="225"/>
      <c r="R44" s="182" t="str">
        <f ca="1">IF(ISERROR($V44),"",OFFSET('Smelter Look-up'!$C$4,$V44-4,0)&amp;"")</f>
        <v>Malaysia Smelting Corporation Berhad (Port Klang)</v>
      </c>
      <c r="S44" s="181" t="str">
        <f t="shared" ca="1" si="5"/>
        <v>MY</v>
      </c>
      <c r="T44" s="181" t="str">
        <f ca="1">IF(B44="","",IF(ISERROR(MATCH($J44,SorP!$B$1:$B$6226,0)),"",INDIRECT("'SorP'!$A$"&amp;MATCH($S44&amp;$J44,SorP!C:C,0))))</f>
        <v>MY-10</v>
      </c>
      <c r="U44" s="201"/>
      <c r="V44" s="226">
        <f ca="1">IF(C44="",NA(),IF(OR(C44="Smelter not listed",C44="Smelter not yet identified"),MATCH($B44&amp;$D44,'Smelter Look-up'!$J:$J,0),MATCH($B44&amp;$C44,'Smelter Look-up'!$J:$J,0)))</f>
        <v>469</v>
      </c>
      <c r="X44" s="227">
        <f t="shared" ca="1" si="6"/>
        <v>0</v>
      </c>
      <c r="AB44" s="228" t="str">
        <f t="shared" ca="1" si="7"/>
        <v>TinMalaysia Smelting Corporation Berhad (Port Klang)</v>
      </c>
    </row>
    <row r="45" spans="1:28" s="227" customFormat="1" ht="37.799999999999997">
      <c r="A45" s="181" t="s">
        <v>767</v>
      </c>
      <c r="B45" s="182" t="str">
        <f ca="1">IF(LEN(A45)=0,"",INDEX('Smelter Look-up'!$A:$A,MATCH($A45,'Smelter Look-up'!$E:$E,0)))</f>
        <v>Tungsten</v>
      </c>
      <c r="C45" s="186" t="str">
        <f ca="1">IF(LEN(A45)=0,"",INDEX('Smelter Look-up'!$C:$C,MATCH($A45,'Smelter Look-up'!$E:$E,0)))</f>
        <v>A.L.M.T. Corp.</v>
      </c>
      <c r="D45" s="230"/>
      <c r="E45" s="182" t="str">
        <f ca="1">IF(ISERROR($V45),"",OFFSET('Smelter Look-up'!$D$4,$V45-4,0)&amp;"")</f>
        <v>JAPAN</v>
      </c>
      <c r="F45" s="182" t="str">
        <f ca="1">IF(ISERROR($V45),"",OFFSET('Smelter Look-up'!$E$4,$V45-4,0))</f>
        <v>CID000004</v>
      </c>
      <c r="G45" s="182" t="str">
        <f ca="1">IF(C45=$X$4,IF(ISERROR($V45),"Enter smelter details","RMI"),IF(ISERROR($V45),"",OFFSET('Smelter Look-up'!$F$4,$V45-4,0)))</f>
        <v>RMI</v>
      </c>
      <c r="H45" s="183">
        <f ca="1">IF(ISERROR($V45),"",OFFSET('Smelter Look-up'!$G$4,$V45-4,0))</f>
        <v>0</v>
      </c>
      <c r="I45" s="184" t="str">
        <f ca="1">IF(ISERROR($V45),"",OFFSET('Smelter Look-up'!$H$4,$V45-4,0))</f>
        <v>Toyama City</v>
      </c>
      <c r="J45" s="184" t="str">
        <f ca="1">IF(ISERROR($V45),"",OFFSET('Smelter Look-up'!$I$4,$V45-4,0))</f>
        <v>Toyama</v>
      </c>
      <c r="K45" s="224"/>
      <c r="L45" s="224"/>
      <c r="M45" s="224"/>
      <c r="N45" s="224"/>
      <c r="O45" s="224"/>
      <c r="P45" s="185"/>
      <c r="Q45" s="225"/>
      <c r="R45" s="182" t="str">
        <f ca="1">IF(ISERROR($V45),"",OFFSET('Smelter Look-up'!$C$4,$V45-4,0)&amp;"")</f>
        <v>A.L.M.T. Corp.</v>
      </c>
      <c r="S45" s="181" t="str">
        <f t="shared" ca="1" si="5"/>
        <v>JP</v>
      </c>
      <c r="T45" s="181" t="str">
        <f ca="1">IF(B45="","",IF(ISERROR(MATCH($J45,SorP!$B$1:$B$6226,0)),"",INDIRECT("'SorP'!$A$"&amp;MATCH($S45&amp;$J45,SorP!C:C,0))))</f>
        <v>JP-16</v>
      </c>
      <c r="U45" s="201"/>
      <c r="V45" s="226">
        <f ca="1">IF(C45="",NA(),IF(OR(C45="Smelter not listed",C45="Smelter not yet identified"),MATCH($B45&amp;$D45,'Smelter Look-up'!$J:$J,0),MATCH($B45&amp;$C45,'Smelter Look-up'!$J:$J,0)))</f>
        <v>553</v>
      </c>
      <c r="X45" s="227">
        <f t="shared" ca="1" si="6"/>
        <v>0</v>
      </c>
      <c r="AB45" s="228" t="str">
        <f t="shared" ca="1" si="7"/>
        <v>TungstenA.L.M.T. Corp.</v>
      </c>
    </row>
    <row r="46" spans="1:28" s="227" customFormat="1" ht="100.8">
      <c r="A46" s="181" t="s">
        <v>770</v>
      </c>
      <c r="B46" s="182" t="str">
        <f ca="1">IF(LEN(A46)=0,"",INDEX('Smelter Look-up'!$A:$A,MATCH($A46,'Smelter Look-up'!$E:$E,0)))</f>
        <v>Tungsten</v>
      </c>
      <c r="C46" s="186" t="str">
        <f ca="1">IF(LEN(A46)=0,"",INDEX('Smelter Look-up'!$C:$C,MATCH($A46,'Smelter Look-up'!$E:$E,0)))</f>
        <v>Chongyi Zhangyuan Tungsten Co., Ltd.</v>
      </c>
      <c r="D46" s="230"/>
      <c r="E46" s="182" t="str">
        <f ca="1">IF(ISERROR($V46),"",OFFSET('Smelter Look-up'!$D$4,$V46-4,0)&amp;"")</f>
        <v>CHINA</v>
      </c>
      <c r="F46" s="182" t="str">
        <f ca="1">IF(ISERROR($V46),"",OFFSET('Smelter Look-up'!$E$4,$V46-4,0))</f>
        <v>CID000258</v>
      </c>
      <c r="G46" s="182" t="str">
        <f ca="1">IF(C46=$X$4,IF(ISERROR($V46),"Enter smelter details","RMI"),IF(ISERROR($V46),"",OFFSET('Smelter Look-up'!$F$4,$V46-4,0)))</f>
        <v>RMI</v>
      </c>
      <c r="H46" s="183">
        <f ca="1">IF(ISERROR($V46),"",OFFSET('Smelter Look-up'!$G$4,$V46-4,0))</f>
        <v>0</v>
      </c>
      <c r="I46" s="184" t="str">
        <f ca="1">IF(ISERROR($V46),"",OFFSET('Smelter Look-up'!$H$4,$V46-4,0))</f>
        <v>Ganzhou</v>
      </c>
      <c r="J46" s="184" t="str">
        <f ca="1">IF(ISERROR($V46),"",OFFSET('Smelter Look-up'!$I$4,$V46-4,0))</f>
        <v>Jiangxi Sheng</v>
      </c>
      <c r="K46" s="224"/>
      <c r="L46" s="224"/>
      <c r="M46" s="224"/>
      <c r="N46" s="224"/>
      <c r="O46" s="224"/>
      <c r="P46" s="185"/>
      <c r="Q46" s="225"/>
      <c r="R46" s="182" t="str">
        <f ca="1">IF(ISERROR($V46),"",OFFSET('Smelter Look-up'!$C$4,$V46-4,0)&amp;"")</f>
        <v>Chongyi Zhangyuan Tungsten Co., Ltd.</v>
      </c>
      <c r="S46" s="181" t="str">
        <f t="shared" ca="1" si="5"/>
        <v>CN</v>
      </c>
      <c r="T46" s="181" t="str">
        <f ca="1">IF(B46="","",IF(ISERROR(MATCH($J46,SorP!$B$1:$B$6226,0)),"",INDIRECT("'SorP'!$A$"&amp;MATCH($S46&amp;$J46,SorP!C:C,0))))</f>
        <v>CN-JX</v>
      </c>
      <c r="U46" s="201"/>
      <c r="V46" s="226">
        <f ca="1">IF(C46="",NA(),IF(OR(C46="Smelter not listed",C46="Smelter not yet identified"),MATCH($B46&amp;$D46,'Smelter Look-up'!$J:$J,0),MATCH($B46&amp;$C46,'Smelter Look-up'!$J:$J,0)))</f>
        <v>569</v>
      </c>
      <c r="X46" s="227">
        <f t="shared" ca="1" si="6"/>
        <v>0</v>
      </c>
      <c r="AB46" s="228" t="str">
        <f t="shared" ca="1" si="7"/>
        <v>TungstenChongyi Zhangyuan Tungsten Co., Ltd.</v>
      </c>
    </row>
    <row r="47" spans="1:28" s="227" customFormat="1" ht="63">
      <c r="A47" s="181" t="s">
        <v>773</v>
      </c>
      <c r="B47" s="182" t="str">
        <f ca="1">IF(LEN(A47)=0,"",INDEX('Smelter Look-up'!$A:$A,MATCH($A47,'Smelter Look-up'!$E:$E,0)))</f>
        <v>Tungsten</v>
      </c>
      <c r="C47" s="186" t="str">
        <f ca="1">IF(LEN(A47)=0,"",INDEX('Smelter Look-up'!$C:$C,MATCH($A47,'Smelter Look-up'!$E:$E,0)))</f>
        <v>Japan New Metals Co., Ltd.</v>
      </c>
      <c r="D47" s="230"/>
      <c r="E47" s="182" t="str">
        <f ca="1">IF(ISERROR($V47),"",OFFSET('Smelter Look-up'!$D$4,$V47-4,0)&amp;"")</f>
        <v>JAPAN</v>
      </c>
      <c r="F47" s="182" t="str">
        <f ca="1">IF(ISERROR($V47),"",OFFSET('Smelter Look-up'!$E$4,$V47-4,0))</f>
        <v>CID000825</v>
      </c>
      <c r="G47" s="182" t="str">
        <f ca="1">IF(C47=$X$4,IF(ISERROR($V47),"Enter smelter details","RMI"),IF(ISERROR($V47),"",OFFSET('Smelter Look-up'!$F$4,$V47-4,0)))</f>
        <v>RMI</v>
      </c>
      <c r="H47" s="183">
        <f ca="1">IF(ISERROR($V47),"",OFFSET('Smelter Look-up'!$G$4,$V47-4,0))</f>
        <v>0</v>
      </c>
      <c r="I47" s="184" t="str">
        <f ca="1">IF(ISERROR($V47),"",OFFSET('Smelter Look-up'!$H$4,$V47-4,0))</f>
        <v>Akita City</v>
      </c>
      <c r="J47" s="184" t="str">
        <f ca="1">IF(ISERROR($V47),"",OFFSET('Smelter Look-up'!$I$4,$V47-4,0))</f>
        <v>Akita</v>
      </c>
      <c r="K47" s="224"/>
      <c r="L47" s="224"/>
      <c r="M47" s="224"/>
      <c r="N47" s="224"/>
      <c r="O47" s="224"/>
      <c r="P47" s="185"/>
      <c r="Q47" s="225"/>
      <c r="R47" s="182" t="str">
        <f ca="1">IF(ISERROR($V47),"",OFFSET('Smelter Look-up'!$C$4,$V47-4,0)&amp;"")</f>
        <v>Japan New Metals Co., Ltd.</v>
      </c>
      <c r="S47" s="181" t="str">
        <f t="shared" ca="1" si="5"/>
        <v>JP</v>
      </c>
      <c r="T47" s="181" t="str">
        <f ca="1">IF(B47="","",IF(ISERROR(MATCH($J47,SorP!$B$1:$B$6226,0)),"",INDIRECT("'SorP'!$A$"&amp;MATCH($S47&amp;$J47,SorP!C:C,0))))</f>
        <v>JP-05</v>
      </c>
      <c r="U47" s="201"/>
      <c r="V47" s="226">
        <f ca="1">IF(C47="",NA(),IF(OR(C47="Smelter not listed",C47="Smelter not yet identified"),MATCH($B47&amp;$D47,'Smelter Look-up'!$J:$J,0),MATCH($B47&amp;$C47,'Smelter Look-up'!$J:$J,0)))</f>
        <v>591</v>
      </c>
      <c r="X47" s="227">
        <f t="shared" ca="1" si="6"/>
        <v>0</v>
      </c>
      <c r="AB47" s="228" t="str">
        <f t="shared" ca="1" si="7"/>
        <v>TungstenJapan New Metals Co., Ltd.</v>
      </c>
    </row>
    <row r="48" spans="1:28" s="227" customFormat="1" ht="63">
      <c r="A48" s="181" t="s">
        <v>776</v>
      </c>
      <c r="B48" s="182" t="str">
        <f ca="1">IF(LEN(A48)=0,"",INDEX('Smelter Look-up'!$A:$A,MATCH($A48,'Smelter Look-up'!$E:$E,0)))</f>
        <v>Tungsten</v>
      </c>
      <c r="C48" s="186" t="str">
        <f ca="1">IF(LEN(A48)=0,"",INDEX('Smelter Look-up'!$C:$C,MATCH($A48,'Smelter Look-up'!$E:$E,0)))</f>
        <v>Xiamen Tungsten Co., Ltd.</v>
      </c>
      <c r="D48" s="230"/>
      <c r="E48" s="182" t="str">
        <f ca="1">IF(ISERROR($V48),"",OFFSET('Smelter Look-up'!$D$4,$V48-4,0)&amp;"")</f>
        <v>CHINA</v>
      </c>
      <c r="F48" s="182" t="str">
        <f ca="1">IF(ISERROR($V48),"",OFFSET('Smelter Look-up'!$E$4,$V48-4,0))</f>
        <v>CID002082</v>
      </c>
      <c r="G48" s="182" t="str">
        <f ca="1">IF(C48=$X$4,IF(ISERROR($V48),"Enter smelter details","RMI"),IF(ISERROR($V48),"",OFFSET('Smelter Look-up'!$F$4,$V48-4,0)))</f>
        <v>RMI</v>
      </c>
      <c r="H48" s="183">
        <f ca="1">IF(ISERROR($V48),"",OFFSET('Smelter Look-up'!$G$4,$V48-4,0))</f>
        <v>0</v>
      </c>
      <c r="I48" s="184" t="str">
        <f ca="1">IF(ISERROR($V48),"",OFFSET('Smelter Look-up'!$H$4,$V48-4,0))</f>
        <v>Xiamen</v>
      </c>
      <c r="J48" s="184" t="str">
        <f ca="1">IF(ISERROR($V48),"",OFFSET('Smelter Look-up'!$I$4,$V48-4,0))</f>
        <v>Fujian Sheng</v>
      </c>
      <c r="K48" s="224"/>
      <c r="L48" s="224"/>
      <c r="M48" s="224"/>
      <c r="N48" s="224"/>
      <c r="O48" s="224"/>
      <c r="P48" s="185"/>
      <c r="Q48" s="225"/>
      <c r="R48" s="182" t="str">
        <f ca="1">IF(ISERROR($V48),"",OFFSET('Smelter Look-up'!$C$4,$V48-4,0)&amp;"")</f>
        <v>Xiamen Tungsten Co., Ltd.</v>
      </c>
      <c r="S48" s="181" t="str">
        <f t="shared" ca="1" si="5"/>
        <v>CN</v>
      </c>
      <c r="T48" s="181" t="str">
        <f ca="1">IF(B48="","",IF(ISERROR(MATCH($J48,SorP!$B$1:$B$6226,0)),"",INDIRECT("'SorP'!$A$"&amp;MATCH($S48&amp;$J48,SorP!C:C,0))))</f>
        <v>CN-FJ</v>
      </c>
      <c r="U48" s="201"/>
      <c r="V48" s="226">
        <f ca="1">IF(C48="",NA(),IF(OR(C48="Smelter not listed",C48="Smelter not yet identified"),MATCH($B48&amp;$D48,'Smelter Look-up'!$J:$J,0),MATCH($B48&amp;$C48,'Smelter Look-up'!$J:$J,0)))</f>
        <v>636</v>
      </c>
      <c r="X48" s="227">
        <f t="shared" ca="1" si="6"/>
        <v>0</v>
      </c>
      <c r="AB48" s="228" t="str">
        <f t="shared" ca="1" si="7"/>
        <v>TungstenXiamen Tungsten Co., Ltd.</v>
      </c>
    </row>
    <row r="49" spans="1:28" s="227" customFormat="1" ht="63">
      <c r="A49" s="181" t="s">
        <v>137</v>
      </c>
      <c r="B49" s="182" t="str">
        <f ca="1">IF(LEN(A49)=0,"",INDEX('Smelter Look-up'!$A:$A,MATCH($A49,'Smelter Look-up'!$E:$E,0)))</f>
        <v>Tungsten</v>
      </c>
      <c r="C49" s="186" t="str">
        <f ca="1">IF(LEN(A49)=0,"",INDEX('Smelter Look-up'!$C:$C,MATCH($A49,'Smelter Look-up'!$E:$E,0)))</f>
        <v>Xiamen Tungsten (H.C.) Co., Ltd.</v>
      </c>
      <c r="D49" s="230"/>
      <c r="E49" s="182" t="str">
        <f ca="1">IF(ISERROR($V49),"",OFFSET('Smelter Look-up'!$D$4,$V49-4,0)&amp;"")</f>
        <v>CHINA</v>
      </c>
      <c r="F49" s="182" t="str">
        <f ca="1">IF(ISERROR($V49),"",OFFSET('Smelter Look-up'!$E$4,$V49-4,0))</f>
        <v>CID002320</v>
      </c>
      <c r="G49" s="182" t="str">
        <f ca="1">IF(C49=$X$4,IF(ISERROR($V49),"Enter smelter details","RMI"),IF(ISERROR($V49),"",OFFSET('Smelter Look-up'!$F$4,$V49-4,0)))</f>
        <v>RMI</v>
      </c>
      <c r="H49" s="183">
        <f ca="1">IF(ISERROR($V49),"",OFFSET('Smelter Look-up'!$G$4,$V49-4,0))</f>
        <v>0</v>
      </c>
      <c r="I49" s="184" t="str">
        <f ca="1">IF(ISERROR($V49),"",OFFSET('Smelter Look-up'!$H$4,$V49-4,0))</f>
        <v>Xiamen</v>
      </c>
      <c r="J49" s="184" t="str">
        <f ca="1">IF(ISERROR($V49),"",OFFSET('Smelter Look-up'!$I$4,$V49-4,0))</f>
        <v>Fujian Sheng</v>
      </c>
      <c r="K49" s="224"/>
      <c r="L49" s="224"/>
      <c r="M49" s="224"/>
      <c r="N49" s="224"/>
      <c r="O49" s="224"/>
      <c r="P49" s="185"/>
      <c r="Q49" s="225"/>
      <c r="R49" s="182" t="str">
        <f ca="1">IF(ISERROR($V49),"",OFFSET('Smelter Look-up'!$C$4,$V49-4,0)&amp;"")</f>
        <v>Xiamen Tungsten (H.C.) Co., Ltd.</v>
      </c>
      <c r="S49" s="181" t="str">
        <f t="shared" ca="1" si="5"/>
        <v>CN</v>
      </c>
      <c r="T49" s="181" t="str">
        <f ca="1">IF(B49="","",IF(ISERROR(MATCH($J49,SorP!$B$1:$B$6226,0)),"",INDIRECT("'SorP'!$A$"&amp;MATCH($S49&amp;$J49,SorP!C:C,0))))</f>
        <v>CN-FJ</v>
      </c>
      <c r="U49" s="201"/>
      <c r="V49" s="226">
        <f ca="1">IF(C49="",NA(),IF(OR(C49="Smelter not listed",C49="Smelter not yet identified"),MATCH($B49&amp;$D49,'Smelter Look-up'!$J:$J,0),MATCH($B49&amp;$C49,'Smelter Look-up'!$J:$J,0)))</f>
        <v>635</v>
      </c>
      <c r="X49" s="227">
        <f t="shared" ca="1" si="6"/>
        <v>0</v>
      </c>
      <c r="AB49" s="228" t="str">
        <f t="shared" ca="1" si="7"/>
        <v>TungstenXiamen Tungsten (H.C.) Co., Ltd.</v>
      </c>
    </row>
    <row r="50" spans="1:28" s="227" customFormat="1" ht="63">
      <c r="A50" s="181" t="s">
        <v>1394</v>
      </c>
      <c r="B50" s="182" t="str">
        <f ca="1">IF(LEN(A50)=0,"",INDEX('Smelter Look-up'!$A:$A,MATCH($A50,'Smelter Look-up'!$E:$E,0)))</f>
        <v>Tungsten</v>
      </c>
      <c r="C50" s="186" t="str">
        <f ca="1">IF(LEN(A50)=0,"",INDEX('Smelter Look-up'!$C:$C,MATCH($A50,'Smelter Look-up'!$E:$E,0)))</f>
        <v>Masan High-Tech Materials</v>
      </c>
      <c r="D50" s="230"/>
      <c r="E50" s="182" t="str">
        <f ca="1">IF(ISERROR($V50),"",OFFSET('Smelter Look-up'!$D$4,$V50-4,0)&amp;"")</f>
        <v>VIET NAM</v>
      </c>
      <c r="F50" s="182" t="str">
        <f ca="1">IF(ISERROR($V50),"",OFFSET('Smelter Look-up'!$E$4,$V50-4,0))</f>
        <v>CID002543</v>
      </c>
      <c r="G50" s="182" t="str">
        <f ca="1">IF(C50=$X$4,IF(ISERROR($V50),"Enter smelter details","RMI"),IF(ISERROR($V50),"",OFFSET('Smelter Look-up'!$F$4,$V50-4,0)))</f>
        <v>RMI</v>
      </c>
      <c r="H50" s="183">
        <f ca="1">IF(ISERROR($V50),"",OFFSET('Smelter Look-up'!$G$4,$V50-4,0))</f>
        <v>0</v>
      </c>
      <c r="I50" s="184" t="str">
        <f ca="1">IF(ISERROR($V50),"",OFFSET('Smelter Look-up'!$H$4,$V50-4,0))</f>
        <v>Dai Tu</v>
      </c>
      <c r="J50" s="184" t="str">
        <f ca="1">IF(ISERROR($V50),"",OFFSET('Smelter Look-up'!$I$4,$V50-4,0))</f>
        <v>Thái Nguyên</v>
      </c>
      <c r="K50" s="224"/>
      <c r="L50" s="224"/>
      <c r="M50" s="224"/>
      <c r="N50" s="224"/>
      <c r="O50" s="224"/>
      <c r="P50" s="185"/>
      <c r="Q50" s="225"/>
      <c r="R50" s="182" t="str">
        <f ca="1">IF(ISERROR($V50),"",OFFSET('Smelter Look-up'!$C$4,$V50-4,0)&amp;"")</f>
        <v>Masan High-Tech Materials</v>
      </c>
      <c r="S50" s="181" t="str">
        <f t="shared" ca="1" si="5"/>
        <v>VN</v>
      </c>
      <c r="T50" s="181" t="str">
        <f ca="1">IF(B50="","",IF(ISERROR(MATCH($J50,SorP!$B$1:$B$6226,0)),"",INDIRECT("'SorP'!$A$"&amp;MATCH($S50&amp;$J50,SorP!C:C,0))))</f>
        <v>VN-69</v>
      </c>
      <c r="U50" s="201"/>
      <c r="V50" s="226">
        <f ca="1">IF(C50="",NA(),IF(OR(C50="Smelter not listed",C50="Smelter not yet identified"),MATCH($B50&amp;$D50,'Smelter Look-up'!$J:$J,0),MATCH($B50&amp;$C50,'Smelter Look-up'!$J:$J,0)))</f>
        <v>611</v>
      </c>
      <c r="X50" s="227">
        <f t="shared" ca="1" si="6"/>
        <v>0</v>
      </c>
      <c r="AB50" s="228" t="str">
        <f t="shared" ca="1" si="7"/>
        <v>TungstenMasan High-Tech Materials</v>
      </c>
    </row>
    <row r="51" spans="1:28" s="227" customFormat="1" ht="50.4">
      <c r="A51" s="181" t="s">
        <v>1796</v>
      </c>
      <c r="B51" s="182" t="str">
        <f ca="1">IF(LEN(A51)=0,"",INDEX('Smelter Look-up'!$A:$A,MATCH($A51,'Smelter Look-up'!$E:$E,0)))</f>
        <v>Tungsten</v>
      </c>
      <c r="C51" s="186" t="str">
        <f ca="1">IF(LEN(A51)=0,"",INDEX('Smelter Look-up'!$C:$C,MATCH($A51,'Smelter Look-up'!$E:$E,0)))</f>
        <v>Niagara Refining LLC</v>
      </c>
      <c r="D51" s="230"/>
      <c r="E51" s="182" t="str">
        <f ca="1">IF(ISERROR($V51),"",OFFSET('Smelter Look-up'!$D$4,$V51-4,0)&amp;"")</f>
        <v>UNITED STATES OF AMERICA</v>
      </c>
      <c r="F51" s="182" t="str">
        <f ca="1">IF(ISERROR($V51),"",OFFSET('Smelter Look-up'!$E$4,$V51-4,0))</f>
        <v>CID002589</v>
      </c>
      <c r="G51" s="182" t="str">
        <f ca="1">IF(C51=$X$4,IF(ISERROR($V51),"Enter smelter details","RMI"),IF(ISERROR($V51),"",OFFSET('Smelter Look-up'!$F$4,$V51-4,0)))</f>
        <v>RMI</v>
      </c>
      <c r="H51" s="183">
        <f ca="1">IF(ISERROR($V51),"",OFFSET('Smelter Look-up'!$G$4,$V51-4,0))</f>
        <v>0</v>
      </c>
      <c r="I51" s="184" t="str">
        <f ca="1">IF(ISERROR($V51),"",OFFSET('Smelter Look-up'!$H$4,$V51-4,0))</f>
        <v>Depew</v>
      </c>
      <c r="J51" s="184" t="str">
        <f ca="1">IF(ISERROR($V51),"",OFFSET('Smelter Look-up'!$I$4,$V51-4,0))</f>
        <v>New York</v>
      </c>
      <c r="K51" s="224"/>
      <c r="L51" s="224"/>
      <c r="M51" s="224"/>
      <c r="N51" s="224"/>
      <c r="O51" s="224"/>
      <c r="P51" s="185"/>
      <c r="Q51" s="225"/>
      <c r="R51" s="182" t="str">
        <f ca="1">IF(ISERROR($V51),"",OFFSET('Smelter Look-up'!$C$4,$V51-4,0)&amp;"")</f>
        <v>Niagara Refining LLC</v>
      </c>
      <c r="S51" s="181" t="str">
        <f t="shared" ca="1" si="5"/>
        <v>US</v>
      </c>
      <c r="T51" s="181" t="str">
        <f ca="1">IF(B51="","",IF(ISERROR(MATCH($J51,SorP!$B$1:$B$6226,0)),"",INDIRECT("'SorP'!$A$"&amp;MATCH($S51&amp;$J51,SorP!C:C,0))))</f>
        <v>US-NY</v>
      </c>
      <c r="U51" s="201"/>
      <c r="V51" s="226">
        <f ca="1">IF(C51="",NA(),IF(OR(C51="Smelter not listed",C51="Smelter not yet identified"),MATCH($B51&amp;$D51,'Smelter Look-up'!$J:$J,0),MATCH($B51&amp;$C51,'Smelter Look-up'!$J:$J,0)))</f>
        <v>616</v>
      </c>
      <c r="X51" s="227">
        <f t="shared" ca="1" si="6"/>
        <v>0</v>
      </c>
      <c r="AB51" s="228" t="str">
        <f t="shared" ca="1" si="7"/>
        <v>TungstenNiagara Refining LLC</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C6B0E6E-D9DB-4935-82C4-35A510474E71}"/>
    </customSheetView>
  </customSheetViews>
  <mergeCells count="3">
    <mergeCell ref="J2:O2"/>
    <mergeCell ref="B3:E3"/>
    <mergeCell ref="G3:I3"/>
  </mergeCells>
  <phoneticPr fontId="102" type="noConversion"/>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4" t="str">
        <f ca="1">OFFSET(L!$C$1,MATCH("Checker"&amp;ADDRESS(ROW(),COLUMN(),4),L!$A:$A,0)-1,SL,,)</f>
        <v>To ensure all required fields have been populated before submitting to your customers review form for any line items highlighted in red</v>
      </c>
      <c r="B1" s="394"/>
      <c r="C1" s="394"/>
      <c r="D1" s="119" t="str">
        <f ca="1">OFFSET(L!$C$1,MATCH("Checker"&amp;ADDRESS(ROW(),COLUMN(),4),L!$A:$A,0)-1,SL,,)</f>
        <v>Required fields remaining to be completed</v>
      </c>
      <c r="E1" s="20" t="s">
        <v>779</v>
      </c>
    </row>
    <row r="2" spans="1:10" ht="16.2">
      <c r="A2" s="66" t="s">
        <v>869</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Insignis Technology</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DRAM IC &amp; Flash Memories</v>
      </c>
      <c r="C6" s="89" t="str">
        <f ca="1">IF(H6=1,J6,I6)</f>
        <v>Complete</v>
      </c>
      <c r="D6" s="95" t="str">
        <f>IF(H6=1,"Click here to provide a Description of Scope","")</f>
        <v/>
      </c>
      <c r="E6" s="20" t="s">
        <v>1273</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Gary Gilliam</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gary@insignis-tech.com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+1 208-850-1042</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Gary Gilliam</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gary@insignis-tech.com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45901</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450000000000003" customHeight="1">
      <c r="A28" s="89" t="str">
        <f ca="1">Declaration!B43</f>
        <v>4) Do any of the smelters in your supply chain source the 3TG from conflict-affected and high-risk areas? (*)</v>
      </c>
      <c r="B28" s="89"/>
      <c r="C28" s="89"/>
      <c r="D28" s="97"/>
      <c r="E28" s="20"/>
      <c r="F28" s="20"/>
      <c r="G28" s="20"/>
      <c r="I28" s="147"/>
    </row>
    <row r="29" spans="1:10" ht="40.950000000000003"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0.950000000000003"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0.950000000000003"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0.950000000000003"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https://etron.com/esg/sustainable-supply-chain-management-including-conflict-mineral-policy/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2" type="noConversion"/>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4.950000000000003" customHeight="1" thickTop="1">
      <c r="A1" s="396" t="str">
        <f ca="1">OFFSET(L!$C$1,MATCH("Product List"&amp;ADDRESS(ROW(),COLUMN(),4),L!$A:$A,0)-1,SL,,)</f>
        <v>Completion required only if reporting level "Product (or List of Products)" selected on the 'Declaration' worksheet.</v>
      </c>
      <c r="B1" s="397"/>
      <c r="C1" s="397"/>
      <c r="D1" s="397"/>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5" t="s">
        <v>869</v>
      </c>
      <c r="C4" s="395"/>
      <c r="D4" s="395"/>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2" customHeight="1" thickBot="1">
      <c r="A2006" s="130"/>
      <c r="B2006" s="398" t="str">
        <f ca="1">OFFSET(L!$C$1,MATCH("General"&amp;"Cpy",L!$A:$A,0)-1,SL,,)</f>
        <v>© 2025 Responsible Minerals Initiative. All rights reserved.</v>
      </c>
      <c r="C2006" s="398"/>
      <c r="D2006" s="398"/>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2"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1796875" style="189" hidden="1" customWidth="1"/>
    <col min="11" max="11" width="49.6328125" style="189" hidden="1" customWidth="1"/>
    <col min="12" max="16384" width="8.81640625" style="189"/>
  </cols>
  <sheetData>
    <row r="1" spans="1:11" ht="168.45" customHeight="1">
      <c r="A1" s="39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9"/>
      <c r="C1" s="399"/>
      <c r="D1" s="399"/>
      <c r="E1" s="399"/>
      <c r="F1" s="399"/>
      <c r="G1" s="399"/>
    </row>
    <row r="2" spans="1:11">
      <c r="A2" s="400"/>
      <c r="B2" s="400"/>
      <c r="C2" s="400"/>
      <c r="D2" s="400"/>
      <c r="E2" s="400"/>
      <c r="F2" s="400"/>
      <c r="G2" s="400"/>
      <c r="H2" s="400"/>
      <c r="I2" s="400"/>
    </row>
    <row r="3" spans="1:11">
      <c r="A3" s="400"/>
      <c r="B3" s="400"/>
      <c r="C3" s="400"/>
      <c r="D3" s="400"/>
      <c r="E3" s="400"/>
      <c r="F3" s="400"/>
      <c r="G3" s="400"/>
      <c r="H3" s="400"/>
      <c r="I3" s="400"/>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2" type="noConversion"/>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1796875" style="155" customWidth="1"/>
    <col min="5" max="5" width="53.6328125" style="233" customWidth="1"/>
    <col min="6" max="6" width="54.1796875" style="155" customWidth="1"/>
    <col min="7" max="7" width="68.1796875" style="155" customWidth="1"/>
    <col min="8" max="8" width="49.1796875" style="155" customWidth="1"/>
    <col min="9" max="9" width="51.6328125" style="155" customWidth="1"/>
    <col min="10" max="10" width="50.179687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5.2">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03.6000000000000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89.8">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34.6">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6">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7">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4">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1.4">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1.4">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1.4">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9">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9">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9">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9">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2"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Laurie Kuntz</cp:lastModifiedBy>
  <cp:lastPrinted>2015-04-21T20:47:43Z</cp:lastPrinted>
  <dcterms:created xsi:type="dcterms:W3CDTF">2010-06-21T21:00:23Z</dcterms:created>
  <dcterms:modified xsi:type="dcterms:W3CDTF">2025-11-04T16:34:23Z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